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codeName="ThisWorkbook" defaultThemeVersion="166925"/>
  <mc:AlternateContent xmlns:mc="http://schemas.openxmlformats.org/markup-compatibility/2006">
    <mc:Choice Requires="x15">
      <x15ac:absPath xmlns:x15ac="http://schemas.microsoft.com/office/spreadsheetml/2010/11/ac" url="/Users/rjerz/Documents/_Ricks Files/Websites/dw/uiowa/2021-materials/"/>
    </mc:Choice>
  </mc:AlternateContent>
  <xr:revisionPtr revIDLastSave="0" documentId="13_ncr:1_{BB37B8FA-77EE-4C49-8AE2-7CA9D8864323}" xr6:coauthVersionLast="46" xr6:coauthVersionMax="46" xr10:uidLastSave="{00000000-0000-0000-0000-000000000000}"/>
  <bookViews>
    <workbookView xWindow="33600" yWindow="660" windowWidth="27220" windowHeight="19820" xr2:uid="{BD4AFEF7-B982-4B1E-82B9-893E925BB108}"/>
  </bookViews>
  <sheets>
    <sheet name="Jerz ACE Summary" sheetId="2" r:id="rId1"/>
    <sheet name="MBA 8150 0EXV-Jerz-20203" sheetId="5" r:id="rId2"/>
    <sheet name="MBA 8150 0EXO-Jerz-20201" sheetId="6" r:id="rId3"/>
    <sheet name="MBA 8150 0EXV-Jerz-20201" sheetId="7" r:id="rId4"/>
    <sheet name="MSCI 2800 0EXT-Jerz-20201" sheetId="8" r:id="rId5"/>
    <sheet name="MSCI 2800 0EXW-Jerz-20201" sheetId="9" r:id="rId6"/>
    <sheet name="MBA 8150 0EXO-Jerz-20198" sheetId="10" r:id="rId7"/>
    <sheet name="MSCI 2800 0EXW-Jerz-20198" sheetId="11" r:id="rId8"/>
    <sheet name="MBA 8150 0EXO-Jerz-20193" sheetId="12" r:id="rId9"/>
    <sheet name="MSCI 2800 0EXW-Jerz-20193" sheetId="13" r:id="rId10"/>
    <sheet name="MSCI 3000 0EXW-Jerz-20193" sheetId="14" r:id="rId11"/>
    <sheet name="MBA 8150 0EXW-Jerz-20191" sheetId="15" r:id="rId12"/>
    <sheet name="MSCI 2800 0EXW-Jerz-20191" sheetId="16" r:id="rId13"/>
    <sheet name="MSCI 3000 0EXW-Jerz-20191" sheetId="17" r:id="rId14"/>
    <sheet name="MSCI 3005 0EXW-Jerz-20191" sheetId="18" r:id="rId15"/>
    <sheet name="MBA 8150 0EXC-Jerz-20188" sheetId="19" r:id="rId16"/>
    <sheet name="MBA 8150 0EXV-Jerz-20188" sheetId="20" r:id="rId17"/>
    <sheet name="MBA 8150 0EXW-Jerz-20188" sheetId="21" r:id="rId18"/>
    <sheet name="MSCI 2800 0EXW-Jerz-20188" sheetId="22" r:id="rId19"/>
    <sheet name="MSCI 3005 0EXW-Jerz-20188" sheetId="23" r:id="rId20"/>
    <sheet name="MSCI 9100 0EXB-Jerz-20188" sheetId="24" r:id="rId21"/>
    <sheet name="MBA 8150 0EXQ-Jerz-20183" sheetId="25" r:id="rId22"/>
    <sheet name="MSCI 2800 0EXW-Jerz-20183" sheetId="26" r:id="rId23"/>
    <sheet name="MSCI 3000 0EXW-Jerz-20183" sheetId="27" r:id="rId24"/>
    <sheet name="MBA 8150 0EXW-Jerz-20181" sheetId="28" r:id="rId25"/>
    <sheet name="MSCI 3000 0EXT-Jerz-20181" sheetId="29" r:id="rId26"/>
    <sheet name="MSCI 3000 0EXW-Jerz-20181" sheetId="30" r:id="rId27"/>
    <sheet name="MSCI 3005 0EXW-Jerz-20181" sheetId="31" r:id="rId28"/>
    <sheet name="MBA 8150 0EXC-Jerz-20178" sheetId="32" r:id="rId29"/>
    <sheet name="MBA 8150 0EXW-Jerz-20178" sheetId="33" r:id="rId30"/>
    <sheet name="MSCI 3005 0EXW-Jerz-20178" sheetId="35" r:id="rId31"/>
    <sheet name="MSCI 6050 0EXF-Jerz-20178" sheetId="34" r:id="rId32"/>
    <sheet name="MBA 8150 0EXQ-Jerz-20173" sheetId="36" r:id="rId33"/>
    <sheet name="MSCI 3000 0EXW-Jerz-20173" sheetId="37" r:id="rId34"/>
    <sheet name="MSCI 9100 0EXB-Jerz-20173" sheetId="38" r:id="rId35"/>
    <sheet name="MBA 8150 0EXW-Jerz-20171" sheetId="39" r:id="rId36"/>
    <sheet name="MSCI 3000 0EXT-Jerz-20171" sheetId="40" r:id="rId37"/>
    <sheet name="MSCI 3005 0EXW-Jerz-20171" sheetId="41" r:id="rId38"/>
    <sheet name="MBA 8150 0EXC-Jerz-20168" sheetId="42" r:id="rId39"/>
    <sheet name="MBA 8150 0EXW-Jerz-20168" sheetId="43" r:id="rId40"/>
    <sheet name="MSCI 3005 0EXW-Jerz-20168" sheetId="44" r:id="rId41"/>
    <sheet name="MSCI 9230 0EXQ-Jerz-20168" sheetId="45" r:id="rId42"/>
  </sheets>
  <definedNames>
    <definedName name="Slicer_CourseName">#N/A</definedName>
    <definedName name="Slicer_Mode">#N/A</definedName>
    <definedName name="Slicer_Sem">#N/A</definedName>
    <definedName name="Slicer_Year">#N/A</definedName>
    <definedName name="Slicer_Year1">#N/A</definedName>
    <definedName name="Slicer_Year2">#N/A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3"/>
        <x14:slicerCache r:id="rId44"/>
        <x14:slicerCache r:id="rId45"/>
        <x14:slicerCache r:id="rId46"/>
        <x14:slicerCache r:id="rId47"/>
        <x14:slicerCache r:id="rId4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3" i="2" l="1"/>
  <c r="P102" i="2"/>
  <c r="P95" i="2"/>
  <c r="P94" i="2"/>
  <c r="J90" i="2"/>
  <c r="H90" i="2"/>
  <c r="I90" i="2"/>
  <c r="O98" i="2"/>
  <c r="N98" i="2"/>
  <c r="M98" i="2"/>
  <c r="L98" i="2"/>
  <c r="K98" i="2"/>
  <c r="O97" i="2"/>
  <c r="N97" i="2"/>
  <c r="M97" i="2"/>
  <c r="L97" i="2"/>
  <c r="K97"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L13" i="19"/>
  <c r="K13" i="19"/>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K6" i="45"/>
  <c r="L6" i="45"/>
  <c r="M6" i="45"/>
  <c r="N6" i="45"/>
  <c r="O6" i="45"/>
  <c r="P6" i="45"/>
  <c r="K15" i="44"/>
  <c r="L15" i="44"/>
  <c r="M15" i="44"/>
  <c r="N15" i="44"/>
  <c r="O15" i="44"/>
  <c r="P15" i="44"/>
  <c r="Q15" i="44"/>
  <c r="K11" i="43"/>
  <c r="L11" i="43"/>
  <c r="M11" i="43"/>
  <c r="N11" i="43"/>
  <c r="O11" i="43"/>
  <c r="P11" i="43"/>
  <c r="Q11" i="43"/>
  <c r="R11" i="43"/>
  <c r="S11" i="43"/>
  <c r="T11" i="43"/>
  <c r="U11" i="43"/>
  <c r="V11" i="43"/>
  <c r="W11" i="43"/>
  <c r="K10" i="42"/>
  <c r="L10" i="42"/>
  <c r="M10" i="42"/>
  <c r="N10" i="42"/>
  <c r="O10" i="42"/>
  <c r="P10" i="42"/>
  <c r="Q10" i="42"/>
  <c r="R10" i="42"/>
  <c r="S10" i="42"/>
  <c r="T10" i="42"/>
  <c r="U10" i="42"/>
  <c r="K10" i="41"/>
  <c r="L10" i="41"/>
  <c r="M10" i="41"/>
  <c r="N10" i="41"/>
  <c r="O10" i="41"/>
  <c r="K5" i="40"/>
  <c r="L5" i="40"/>
  <c r="M5" i="40"/>
  <c r="N5" i="40"/>
  <c r="O5" i="40"/>
  <c r="K12" i="39"/>
  <c r="L12" i="39"/>
  <c r="M12" i="39"/>
  <c r="N12" i="39"/>
  <c r="O12" i="39"/>
  <c r="P12" i="39"/>
  <c r="Q12" i="39"/>
  <c r="R12" i="39"/>
  <c r="S12" i="39"/>
  <c r="T12" i="39"/>
  <c r="U12" i="39"/>
  <c r="K16" i="38"/>
  <c r="L16" i="38"/>
  <c r="M16" i="38"/>
  <c r="N16" i="38"/>
  <c r="O16" i="38"/>
  <c r="K19" i="37"/>
  <c r="L19" i="37"/>
  <c r="M19" i="37"/>
  <c r="N19" i="37"/>
  <c r="O19" i="37"/>
  <c r="K16" i="36"/>
  <c r="L16" i="36"/>
  <c r="M16" i="36"/>
  <c r="N16" i="36"/>
  <c r="O16" i="36"/>
  <c r="P16" i="36"/>
  <c r="Q16" i="36"/>
  <c r="R16" i="36"/>
  <c r="S16" i="36"/>
  <c r="T16" i="36"/>
  <c r="U16" i="36"/>
  <c r="K14" i="35"/>
  <c r="L14" i="35"/>
  <c r="M14" i="35"/>
  <c r="N14" i="35"/>
  <c r="O14" i="35"/>
  <c r="K13" i="34"/>
  <c r="L13" i="34"/>
  <c r="M13" i="34"/>
  <c r="N13" i="34"/>
  <c r="O13" i="34"/>
  <c r="K19" i="33"/>
  <c r="L19" i="33"/>
  <c r="M19" i="33"/>
  <c r="N19" i="33"/>
  <c r="O19" i="33"/>
  <c r="P19" i="33"/>
  <c r="Q19" i="33"/>
  <c r="R19" i="33"/>
  <c r="S19" i="33"/>
  <c r="T19" i="33"/>
  <c r="U19" i="33"/>
  <c r="K19" i="32"/>
  <c r="L19" i="32"/>
  <c r="M19" i="32"/>
  <c r="N19" i="32"/>
  <c r="O19" i="32"/>
  <c r="P19" i="32"/>
  <c r="Q19" i="32"/>
  <c r="R19" i="32"/>
  <c r="S19" i="32"/>
  <c r="T19" i="32"/>
  <c r="U19" i="32"/>
  <c r="K12" i="31"/>
  <c r="L12" i="31"/>
  <c r="M12" i="31"/>
  <c r="N12" i="31"/>
  <c r="O12" i="31"/>
  <c r="K8" i="30"/>
  <c r="L8" i="30"/>
  <c r="M8" i="30"/>
  <c r="N8" i="30"/>
  <c r="O8" i="30"/>
  <c r="K5" i="29"/>
  <c r="L5" i="29"/>
  <c r="M5" i="29"/>
  <c r="N5" i="29"/>
  <c r="O5" i="29"/>
  <c r="K22" i="28"/>
  <c r="L22" i="28"/>
  <c r="M22" i="28"/>
  <c r="N22" i="28"/>
  <c r="O22" i="28"/>
  <c r="P22" i="28"/>
  <c r="Q22" i="28"/>
  <c r="R22" i="28"/>
  <c r="S22" i="28"/>
  <c r="T22" i="28"/>
  <c r="U22" i="28"/>
  <c r="K19" i="27"/>
  <c r="L19" i="27"/>
  <c r="M19" i="27"/>
  <c r="N19" i="27"/>
  <c r="O19" i="27"/>
  <c r="K14" i="26"/>
  <c r="L14" i="26"/>
  <c r="M14" i="26"/>
  <c r="N14" i="26"/>
  <c r="O14" i="26"/>
  <c r="K15" i="25"/>
  <c r="L15" i="25"/>
  <c r="M15" i="25"/>
  <c r="N15" i="25"/>
  <c r="O15" i="25"/>
  <c r="P15" i="25"/>
  <c r="Q15" i="25"/>
  <c r="R15" i="25"/>
  <c r="S15" i="25"/>
  <c r="T15" i="25"/>
  <c r="U15" i="25"/>
  <c r="K5" i="24"/>
  <c r="L5" i="24"/>
  <c r="M5" i="24"/>
  <c r="N5" i="24"/>
  <c r="O5" i="24"/>
  <c r="K23" i="23"/>
  <c r="L23" i="23"/>
  <c r="M23" i="23"/>
  <c r="N23" i="23"/>
  <c r="O23" i="23"/>
  <c r="K23" i="22"/>
  <c r="L23" i="22"/>
  <c r="M23" i="22"/>
  <c r="N23" i="22"/>
  <c r="O23" i="22"/>
  <c r="K13" i="21"/>
  <c r="L13" i="21"/>
  <c r="M13" i="21"/>
  <c r="N13" i="21"/>
  <c r="O13" i="21"/>
  <c r="K16" i="20"/>
  <c r="L16" i="20"/>
  <c r="M16" i="20"/>
  <c r="N16" i="20"/>
  <c r="O16" i="20"/>
  <c r="P16" i="20"/>
  <c r="Q16" i="20"/>
  <c r="R16" i="20"/>
  <c r="S16" i="20"/>
  <c r="T16" i="20"/>
  <c r="U16" i="20"/>
  <c r="M13" i="19"/>
  <c r="N13" i="19"/>
  <c r="O13" i="19"/>
  <c r="P13" i="19"/>
  <c r="Q13" i="19"/>
  <c r="R13" i="19"/>
  <c r="S13" i="19"/>
  <c r="T13" i="19"/>
  <c r="U13" i="19"/>
  <c r="K13" i="18"/>
  <c r="L13" i="18"/>
  <c r="M13" i="18"/>
  <c r="N13" i="18"/>
  <c r="O13" i="18"/>
  <c r="K8" i="17"/>
  <c r="L8" i="17"/>
  <c r="M8" i="17"/>
  <c r="N8" i="17"/>
  <c r="O8" i="17"/>
  <c r="K15" i="16"/>
  <c r="L15" i="16"/>
  <c r="M15" i="16"/>
  <c r="N15" i="16"/>
  <c r="O15" i="16"/>
  <c r="K15" i="15"/>
  <c r="L15" i="15"/>
  <c r="M15" i="15"/>
  <c r="N15" i="15"/>
  <c r="O15" i="15"/>
  <c r="P15" i="15"/>
  <c r="Q15" i="15"/>
  <c r="R15" i="15"/>
  <c r="S15" i="15"/>
  <c r="T15" i="15"/>
  <c r="U15" i="15"/>
  <c r="K17" i="14"/>
  <c r="L17" i="14"/>
  <c r="M17" i="14"/>
  <c r="N17" i="14"/>
  <c r="O17" i="14"/>
  <c r="K18" i="13"/>
  <c r="L18" i="13"/>
  <c r="M18" i="13"/>
  <c r="N18" i="13"/>
  <c r="O18" i="13"/>
  <c r="K27" i="12"/>
  <c r="L27" i="12"/>
  <c r="M27" i="12"/>
  <c r="N27" i="12"/>
  <c r="O27" i="12"/>
  <c r="P27" i="12"/>
  <c r="Q27" i="12"/>
  <c r="R27" i="12"/>
  <c r="S27" i="12"/>
  <c r="T27" i="12"/>
  <c r="U27" i="12"/>
  <c r="U43" i="2"/>
  <c r="T43" i="2"/>
  <c r="S43" i="2"/>
  <c r="R43" i="2"/>
  <c r="Q43" i="2"/>
  <c r="P43" i="2"/>
  <c r="O43" i="2"/>
  <c r="O95" i="2" s="1"/>
  <c r="O103" i="2" s="1"/>
  <c r="N43" i="2"/>
  <c r="N95" i="2" s="1"/>
  <c r="N103" i="2" s="1"/>
  <c r="M43" i="2"/>
  <c r="M95" i="2" s="1"/>
  <c r="M103" i="2" s="1"/>
  <c r="L43" i="2"/>
  <c r="L95" i="2" s="1"/>
  <c r="L103" i="2" s="1"/>
  <c r="K43" i="2"/>
  <c r="K95" i="2" s="1"/>
  <c r="K103" i="2" s="1"/>
  <c r="O26" i="2"/>
  <c r="O94" i="2" s="1"/>
  <c r="O102" i="2" s="1"/>
  <c r="N26" i="2"/>
  <c r="N94" i="2" s="1"/>
  <c r="N102" i="2" s="1"/>
  <c r="M26" i="2"/>
  <c r="M94" i="2" s="1"/>
  <c r="M102" i="2" s="1"/>
  <c r="L26" i="2"/>
  <c r="L94" i="2" s="1"/>
  <c r="L102" i="2" s="1"/>
  <c r="K26" i="2"/>
  <c r="K94" i="2" s="1"/>
  <c r="K102" i="2" s="1"/>
  <c r="K29" i="10"/>
  <c r="L29" i="10"/>
  <c r="M29" i="10"/>
  <c r="N29" i="10"/>
  <c r="O29" i="10"/>
  <c r="K11" i="9"/>
  <c r="L11" i="9"/>
  <c r="M11" i="9"/>
  <c r="N11" i="9"/>
  <c r="O11" i="9"/>
  <c r="K7" i="8"/>
  <c r="L7" i="8"/>
  <c r="M7" i="8"/>
  <c r="N7" i="8"/>
  <c r="O7" i="8"/>
  <c r="K22" i="7"/>
  <c r="L22" i="7"/>
  <c r="M22" i="7"/>
  <c r="N22" i="7"/>
  <c r="O22" i="7"/>
  <c r="P22" i="7"/>
  <c r="Q22" i="7"/>
  <c r="R22" i="7"/>
  <c r="S22" i="7"/>
  <c r="T22" i="7"/>
  <c r="U22" i="7"/>
  <c r="F20" i="5"/>
  <c r="K30" i="6"/>
  <c r="L30" i="6"/>
  <c r="M30" i="6"/>
  <c r="N30" i="6"/>
  <c r="O30" i="6"/>
  <c r="P30" i="6"/>
  <c r="Q30" i="6"/>
  <c r="R30" i="6"/>
  <c r="S30" i="6"/>
  <c r="T30" i="6"/>
  <c r="U30" i="6"/>
  <c r="G20" i="5"/>
  <c r="H20" i="5"/>
  <c r="I20" i="5"/>
  <c r="J20" i="5"/>
  <c r="K20" i="5"/>
  <c r="P98" i="2" l="1"/>
  <c r="P97" i="2"/>
  <c r="K96" i="2"/>
  <c r="N96" i="2"/>
  <c r="N100" i="2" s="1"/>
  <c r="L96" i="2"/>
  <c r="L100" i="2" s="1"/>
  <c r="O96" i="2"/>
  <c r="O104" i="2" s="1"/>
  <c r="M96" i="2"/>
  <c r="M99" i="2" s="1"/>
  <c r="P96" i="2" l="1"/>
  <c r="L99" i="2"/>
  <c r="L104" i="2"/>
  <c r="N99" i="2"/>
  <c r="N104" i="2"/>
  <c r="O99" i="2"/>
  <c r="M104" i="2"/>
  <c r="M100" i="2"/>
  <c r="O100" i="2"/>
  <c r="K99" i="2"/>
  <c r="K104" i="2"/>
  <c r="K100" i="2"/>
  <c r="P104" i="2" l="1"/>
  <c r="P99" i="2"/>
  <c r="P100" i="2"/>
</calcChain>
</file>

<file path=xl/sharedStrings.xml><?xml version="1.0" encoding="utf-8"?>
<sst xmlns="http://schemas.openxmlformats.org/spreadsheetml/2006/main" count="7453" uniqueCount="703">
  <si>
    <t>#218</t>
  </si>
  <si>
    <t>Concepts are presented in a manner that helps me learn</t>
  </si>
  <si>
    <t>Organization—The instructor used class time well</t>
  </si>
  <si>
    <t>#316</t>
  </si>
  <si>
    <t>The Instructor seems interested in teaching the course</t>
  </si>
  <si>
    <t>Clarity – The instructor communicated course material clearly</t>
  </si>
  <si>
    <t>#326</t>
  </si>
  <si>
    <t>Help is available outside class if I have questions</t>
  </si>
  <si>
    <t>Learning Focused – The instructor’s teaching methods helped students learn</t>
  </si>
  <si>
    <t>#101</t>
  </si>
  <si>
    <t>This course is well planned and organized</t>
  </si>
  <si>
    <t>Learning Materials—The assignments, readings, and activities facilitated student learning</t>
  </si>
  <si>
    <t>#111</t>
  </si>
  <si>
    <t>I would recommend a course taught by this instructor to other students</t>
  </si>
  <si>
    <t>Assessment— Assessments (such as quizzes, papers, and exams) aligned with course objectives</t>
  </si>
  <si>
    <t>Support—Help was available for students</t>
  </si>
  <si>
    <t xml:space="preserve">Dept </t>
  </si>
  <si>
    <t>Course#</t>
  </si>
  <si>
    <t>Sem</t>
  </si>
  <si>
    <t>Enrollment</t>
  </si>
  <si>
    <t># Res</t>
  </si>
  <si>
    <t xml:space="preserve">#218 </t>
  </si>
  <si>
    <t xml:space="preserve">#316 </t>
  </si>
  <si>
    <t xml:space="preserve">#326 </t>
  </si>
  <si>
    <t xml:space="preserve">#101 </t>
  </si>
  <si>
    <t xml:space="preserve">#111 </t>
  </si>
  <si>
    <t>BAIS</t>
  </si>
  <si>
    <t>0EXB</t>
  </si>
  <si>
    <t>MSCI</t>
  </si>
  <si>
    <t>Business Analytics</t>
  </si>
  <si>
    <t>Course</t>
  </si>
  <si>
    <t>Section</t>
  </si>
  <si>
    <t>Course Name</t>
  </si>
  <si>
    <t>ALL</t>
  </si>
  <si>
    <t>DEPARTMENT</t>
  </si>
  <si>
    <t>COLLEGE</t>
  </si>
  <si>
    <t>Dean's Office has not release data</t>
  </si>
  <si>
    <t>1</t>
  </si>
  <si>
    <t>2</t>
  </si>
  <si>
    <t>3</t>
  </si>
  <si>
    <t>4</t>
  </si>
  <si>
    <t>5</t>
  </si>
  <si>
    <t>6</t>
  </si>
  <si>
    <t>Averages</t>
  </si>
  <si>
    <t>MBA</t>
  </si>
  <si>
    <t/>
  </si>
  <si>
    <t>MBA:8150:0EXV</t>
  </si>
  <si>
    <t>0EXV</t>
  </si>
  <si>
    <t>8150</t>
  </si>
  <si>
    <t>Jerz</t>
  </si>
  <si>
    <t>Rick</t>
  </si>
  <si>
    <t>00039318</t>
  </si>
  <si>
    <t>Fall 2020</t>
  </si>
  <si>
    <t>RESPONSE #17</t>
  </si>
  <si>
    <t>It was well organized and I enjoyed learning.</t>
  </si>
  <si>
    <t>Maybe a few more videos going over problems using Rick's Models.</t>
  </si>
  <si>
    <t>Rick's Models.</t>
  </si>
  <si>
    <t>RESPONSE #16</t>
  </si>
  <si>
    <t>I enjoyed it and learned useful skills.</t>
  </si>
  <si>
    <t>More examples of where we could use these Excel tools in the real world.</t>
  </si>
  <si>
    <t>Well-organized resources for each week’s coursework.</t>
  </si>
  <si>
    <t>RESPONSE #15</t>
  </si>
  <si>
    <t>The best asynchronous course I've ever taken. Thanks for making this so easy to navigate during difficult times.</t>
  </si>
  <si>
    <t>No changes. Everything went very well.</t>
  </si>
  <si>
    <t>Rick's weekly videos and the follow-up reinforcement video help recap everything from the week in a timely ~20 minutes.</t>
  </si>
  <si>
    <t>RESPONSE #14</t>
  </si>
  <si>
    <t>I really enjoyed this class tons</t>
  </si>
  <si>
    <t>None. Absolutely seamless</t>
  </si>
  <si>
    <t>This professor has such an impressive delivery for an online course. Extremely well organized and lecture videos that are super informative and easy to follow. This class has been one of the easiest to learn/apply information and I really enjoyed his style of learning delivery</t>
  </si>
  <si>
    <t>RESPONSE #13</t>
  </si>
  <si>
    <t>That I want Rick as an instructor again!</t>
  </si>
  <si>
    <t>Have Rick teach them all! By the way, I take the class asynchronously and love it. Being able to do this at my own pace makes it much more enjoyable for me. There's still plenty of interaction via message boards and email.</t>
  </si>
  <si>
    <t>Rick explains the concepts, helps me understand how to compute solutions, makes computing them easy, and is very clear about how to interpret data. He's really an extraordinary instructor!</t>
  </si>
  <si>
    <t>RESPONSE #12</t>
  </si>
  <si>
    <t>Statistics is not a course that I was excited about - but Dr Jerz made it very enjoyable and easy to understand. His excel models are above and beyond what I have ever seen provided in a statistics class. I really appreciate that we spent time on understanding the results vs spending hours trying to solve the problems by hand. Dr. Jerz did an excellent job this semester and I really appreciate all of the time and work that he put into this semester to make it successful.</t>
  </si>
  <si>
    <t>None, class was very well taught. Truly enjoyed this class and how it was set up. Thank you Dr. Jerz!</t>
  </si>
  <si>
    <t>Dr. Jerz provided extremely helpful videos and discussions. With guidance and instruction, I know feel much more confident using excel. I appreciated that he spent time on understanding the concepts through the use of excel vs having us spend time on manually solving the problems with pen/paper. Excellent instructor!!</t>
  </si>
  <si>
    <t>RESPONSE #11</t>
  </si>
  <si>
    <t>RESPONSE #10</t>
  </si>
  <si>
    <t>RESPONSE #9</t>
  </si>
  <si>
    <t>This course was easy to maintain a work/school/life balance and still challenged me to learn and develop myself. I think very highly of this course and my professor. This course exhibited everything I wanted from an online MBA program.</t>
  </si>
  <si>
    <t>The only thing I could think of would be to share all bonus activities upfront so I can pick/choose which ones to do.</t>
  </si>
  <si>
    <t>1. The flexibility to watch lectures when it best fits into my schedule.
2. The presence of my professor (he was very active and answered questions).
3. The consistency of the course.
4. The ability to work ahead if I had a lot going on with work or my family.</t>
  </si>
  <si>
    <t>RESPONSE #8</t>
  </si>
  <si>
    <t>I've never been a fan of math/statistics, but the way this class was taught made it enjoyable.  The first week alone gave me a lot more knowledge about Excel which has already proved useful, and the Excel models Dr. Jerz created are brilliant and have practical uses in addition to making solving problems much easier.  I've already used them with data at my job in logistics.</t>
  </si>
  <si>
    <t>I couldn't get tree-plan to work on my version of Excel when taking the first test for some reason.  More detailed instructions on how to acquire the add in would be recommended.  I resorted to guessing the answers on the questions for Tree Plan, so grade was a little lower than it could have been.</t>
  </si>
  <si>
    <t>The lectures each week were very easy to follow, and relatively short, but packed with information.  Dr. Jerz's Excel models were absolutely incredible and time-saving, as opposed to traditional methods.</t>
  </si>
  <si>
    <t>RESPONSE #7</t>
  </si>
  <si>
    <t>Your lectures and spreadsheet made working the problems incredibly easy and efficient.  Much better than doing these by hands.</t>
  </si>
  <si>
    <t>Providing the Excel sheets and walking us through how to use them was very helpful.</t>
  </si>
  <si>
    <t>RESPONSE #6</t>
  </si>
  <si>
    <t>This was my first fully online course and it was one that I will certainly use throughout the rest of my career. I appreciate the time and effort that Dr. Jerz put into this course and the time he spent answering questions that were presented.</t>
  </si>
  <si>
    <t>I thought this was a very thorough class that gave ample opportunities to explorer different areas and points of interest for a wide variety of people.</t>
  </si>
  <si>
    <t>Dr. Jerz did a fantastic job of making this course relatable to what we may come across in our everyday world. His examples were well executed and the presentation of the entire course was spot on.</t>
  </si>
  <si>
    <t>RESPONSE #5</t>
  </si>
  <si>
    <t>Keep being a wonderful professor and teaching courses to benefit students and help us to really learn the content.</t>
  </si>
  <si>
    <t>I think everything was great! No suggestions</t>
  </si>
  <si>
    <t>I loved this class! After taking stats for the 3rd or 4th time and having to do many calculations by hand or using the tables in the back of the book I really enjoyed learning it in a way that was concise and made sense. The instructor was great as well and I thoroughly enjoyed watching his videos and hearing his way of teaching every week.</t>
  </si>
  <si>
    <t>RESPONSE #4</t>
  </si>
  <si>
    <t>I liked getting various forms of communication in regards to when and what assignments are due each week (text and emails). I also appreciate how responsive Dr. Jerz was any time a student asked a question. He was always willing to talk through problems and even add supplemental videos to show us how to resolve issues.</t>
  </si>
  <si>
    <t>Dr. Jerz did a great job at thoroughly explaining how to build and run data in Excel. He presented very complex information in a way that was easy to understand and use.</t>
  </si>
  <si>
    <t>RESPONSE #3</t>
  </si>
  <si>
    <t>keep it up!</t>
  </si>
  <si>
    <t>perfect as is</t>
  </si>
  <si>
    <t>Async and lots of lectures to rewatch</t>
  </si>
  <si>
    <t>RESPONSE #2</t>
  </si>
  <si>
    <t>Thank you for everything you have done to help aide learning in Business Analytics! I went from being nervous studying Stats to enjoying it and wanting to further my learning in the subject!</t>
  </si>
  <si>
    <t>The only suggestion I would make is to maybe separate some of the Week 1 materials. Week 1 was a lot of material, especially for someone who had never taken Stats. Dividing some of this material into a different week would definitely help aide learning for new students.</t>
  </si>
  <si>
    <t>I appreciate how organized Professor Jerz kept the course. It was very easy to follow and understand what the expectations for the course were. I was very nervous about taking this course, as it was my first Statistics course, but Professor Jerz made the course enjoyable.</t>
  </si>
  <si>
    <t>RESPONSE #1</t>
  </si>
  <si>
    <t>What else would you like the instructor to know about your experience in this course?</t>
  </si>
  <si>
    <t>When this class is taught again, what changes would you suggest?</t>
  </si>
  <si>
    <t>What aspects of the course were most useful for your learning?</t>
  </si>
  <si>
    <t>Course ID</t>
  </si>
  <si>
    <t>Number</t>
  </si>
  <si>
    <t>Subject</t>
  </si>
  <si>
    <t>Last Name</t>
  </si>
  <si>
    <t>First Name</t>
  </si>
  <si>
    <t>Instructor ID</t>
  </si>
  <si>
    <t>Term</t>
  </si>
  <si>
    <t>RESPONSE #</t>
  </si>
  <si>
    <t>EXO</t>
  </si>
  <si>
    <t>MBA:8150:0EXO</t>
  </si>
  <si>
    <t>0EXO</t>
  </si>
  <si>
    <t>Summer 2020</t>
  </si>
  <si>
    <t>RESPONSE #28</t>
  </si>
  <si>
    <t>Great professor to have as my first course in the program!</t>
  </si>
  <si>
    <t>RESPONSE #27</t>
  </si>
  <si>
    <t>This course was surprisingly enjoyable. Dr. Jerz has obviously put in the time and preparation so that his students understand the material. He responded to all of my concerns and I learned a lot from this class. I would definitely recommend it to others.</t>
  </si>
  <si>
    <t>RESPONSE #26</t>
  </si>
  <si>
    <t>This was a tough but fair course. Dr Jerz clearly was concerned about the success of the students. It was terrific being asynchronous so I could pick up the lectures when i was available.</t>
  </si>
  <si>
    <t>RESPONSE #25</t>
  </si>
  <si>
    <t>This course was outstanding.  I learned a lot, and hope I can retain much of what I have learned.  
This content load was very heavy, which is good for learning and bad for a work/life balance, but I did appreciate the course.  Dr. Jerz's excel models are second to none!</t>
  </si>
  <si>
    <t>RESPONSE #24</t>
  </si>
  <si>
    <t>RESPONSE #23</t>
  </si>
  <si>
    <t>Jerz was a great instructor and I really liked his methods of teaching.</t>
  </si>
  <si>
    <t>RESPONSE #22</t>
  </si>
  <si>
    <t>Dr. Jerz has great passion for Business Analytics.</t>
  </si>
  <si>
    <t>RESPONSE #21</t>
  </si>
  <si>
    <t>This class exceeded my expectations. The instructor was incredibly knowledgable and the content was very relevant to both my interests and my current business needs.</t>
  </si>
  <si>
    <t>RESPONSE #20</t>
  </si>
  <si>
    <t>This course was well delivered and Dr Jerz was prompt with responses and made the coursework stress free!</t>
  </si>
  <si>
    <t>RESPONSE #19</t>
  </si>
  <si>
    <t>I learned more in this class than I thought I would! I knew there would be heavy content but I didn't think I would do as well as I have done. Dr. Jerz is a professor that seems as though he genuinely cares and enjoys teaching. You can tell there has been lots of time and effort put into the class content! Thank you for making this class enjoyable!</t>
  </si>
  <si>
    <t>RESPONSE #18</t>
  </si>
  <si>
    <t>It would be nice for the class to be offered through ICON, instead of learning and checking into the separate platform Moodle.</t>
  </si>
  <si>
    <t>Very organized and methodically. Dr. Jerz system works, and he is always willing to help if you have any questions. His approachability makes difficult topics less stressful!</t>
  </si>
  <si>
    <t>Dr. Jerz is very knowledgeable and passionate about his craft. His models help you analyze data and get to the heart of business problems as opposed to memorizing formulas. Although a challenge, he does push you to find your answer as opposed to giving you the answer which may put you behind at times but nothing to be too concerned with. I would recommend this class and take another class by Dr. Jerz.</t>
  </si>
  <si>
    <t xml:space="preserve">Dr. Jerz is an amazing teacher.  He spends vast amounts of time with video's instructions... answers questions promptly.  He is an A   </t>
  </si>
  <si>
    <t>Very well planning and delivered class.</t>
  </si>
  <si>
    <t>I loved the setup of this class with the ability to work through the class on our own time while still having the professor and other students in the class there to help at all times. Professor Jerz has put lots of time into building a platform that works great for students in this time and age where we want to have a learning experience that is built around our schedule and not the other way.</t>
  </si>
  <si>
    <t>Honestly, Dr. Rick Jerz was fantastic. He made it very easy to follow along. Overall had a very good experience</t>
  </si>
  <si>
    <t>The structure of the course from Dr. Jerz allows for a thorough and  deeper understanding of the course concepts through the use of MS Excel and his models. With this format, you learn more about the topics and the interpretation of the statistical data instead of memorizing formulas and calculating a number. Dr. Jerz takes the course a step further and teaches the meaning of the numbers that are calculated and how to actually APPLY them to real-life decision making. The course was an overall joy to take and I would recommend Dr. Jerz to any student!</t>
  </si>
  <si>
    <t>Additional comments</t>
  </si>
  <si>
    <t>Required course activities provide a fair evaluation of my learning.</t>
  </si>
  <si>
    <t>Exams allow me to adequately demonstrate what I have learned.</t>
  </si>
  <si>
    <t>This instructor seems concerned with whether I learn course content.</t>
  </si>
  <si>
    <t>Questions are answered clearly and concisely.</t>
  </si>
  <si>
    <t>This instructor is receptive to ideas or viewpoints differing from his/her own.</t>
  </si>
  <si>
    <t>This instructor is prepared for each class.</t>
  </si>
  <si>
    <t>Help is available outside class if I have questions.</t>
  </si>
  <si>
    <t>The instructor seems interested in teaching this course.</t>
  </si>
  <si>
    <t>Concepts are presented in a manner that helps me learn.</t>
  </si>
  <si>
    <t>I would recommend a course taught by this instructor to other students.</t>
  </si>
  <si>
    <t>This course is well planned and organized.</t>
  </si>
  <si>
    <t>EXV</t>
  </si>
  <si>
    <t>The background Dr. Jerz uses for the video's could be updated, seems a little drab and could use some help.  I would also say the intro music on the videos could be updated and less "elevator" like music.</t>
  </si>
  <si>
    <t>The tree plan section could have used a little more explanation and examples, the test questions wasn't easy and may have been challenging for some.  The transportation problems didn't seem to fit into this course, it was oddly added in my opinion.  Not difficult but didn't really seem to relate to other topics discussed.</t>
  </si>
  <si>
    <t>The homework assignments and ability to re-try is very helpful.  The videos are helpful in learning.  Professor Jerz is very responsive with his answers to questions.</t>
  </si>
  <si>
    <t>This is my first course.</t>
  </si>
  <si>
    <t>I can't think of anything that could be improved as far as the online experience is concerned.</t>
  </si>
  <si>
    <t>The delivery of the course worked really well. Dr. Jerz made everything very seamless and easy to find.</t>
  </si>
  <si>
    <t>I really enjoyed the content covered in this course and it was set up in a way that I found very condusive to learning.  I particularily liked that the discussion board where people would post questions(and Dr. Jerz would respond promptly) so it allowed me to learn more from other students even without direct contact.</t>
  </si>
  <si>
    <t>0 completed, 2 in progress.  I started the program this term and I am currently enrolled in this course as well as Mgmt in Organizations.</t>
  </si>
  <si>
    <t>Dr. Jerz uses Moodle instead of Icon because he says it provides functionality that is not yet offered in Icon.  It did take a little bit of time at the beginning of the course to figure out all of the ins and outs of using 2 different course management systems simultaneously.</t>
  </si>
  <si>
    <t>Dr, Jerz has excellent videos that thoroughly explain the concepts and how to solve the problems utilzing business analytics software.  I really like the flexibility that was provided by having exclusively pre-recorded videos that I could watch on my own time and rewatch for those concepts that I found more difficult to grasp.</t>
  </si>
  <si>
    <t>It was fairly self paced, which was great while working fulltime.</t>
  </si>
  <si>
    <t>I really liked the instructor.  He was very friendly and great at explaining the course material.  I highly recommend having Dr Jerz as a professor.</t>
  </si>
  <si>
    <t>This is my first because historically I have had bad experiences with online courses.  This one has changed my perspective and has worked even better for me than an in person class.</t>
  </si>
  <si>
    <t>Honestly, I wouldn't change anything.  I am interested in taking more courses similar to this one.</t>
  </si>
  <si>
    <t>It was a breathe of fresh air to truly have a course that allowed students to work on their own schedules.  With my ever changing schedule, I never would have been able to complete this class.</t>
  </si>
  <si>
    <t>Rick Jerz spent countless hours creating his Excel spreadsheets and videos which help, but the lack of in person help and the timed mid term and final were a set up for failure for me. I couldn't succeed in that set up. All of my weekly work is A , but I got a D on the midterm and an F on the Final</t>
  </si>
  <si>
    <t>Timed exams, I don't like them. I don't feel it is reflective of my learning.</t>
  </si>
  <si>
    <t>The weekly work was challenging, but possible to get it completed with lots of effort.</t>
  </si>
  <si>
    <t>This is the first course I have completed.</t>
  </si>
  <si>
    <t>1) Some of the quiz questions are not related to what's being tested on. 2) Quiz results are instant but only says which response are wrong.  It does not say which answer is correct, and more importantly, why an answer is wrong/correct (i.e. an explanation). A few times after repeating the quiz and guessing the correct answer, I had to use both problem and answer to figure out how they are connected.</t>
  </si>
  <si>
    <t>As Dr. Jerz mentioned in many of his videos, the use of his Excel model helps reduce the time doing the math and focus more on interpreting the results. While the math itself was challenging, I felt I gained much value from the business perspective of the course.</t>
  </si>
  <si>
    <t>Please ask Dr. Jerz to teach another course in the online MBA program.</t>
  </si>
  <si>
    <t>This is my first course in this program.</t>
  </si>
  <si>
    <t>Dr. Jerz has spent countless hours putting this together.  His teaching methods are sound and proven.  Not much can be improved.</t>
  </si>
  <si>
    <t>I enjoyed the Excel models that Dr. Jerz put together.  It made learning this challenging subject very enjoyable.</t>
  </si>
  <si>
    <t>Great job, Dr. Jerz! Thank you for all you do for your students!</t>
  </si>
  <si>
    <t>This was my first</t>
  </si>
  <si>
    <t>I wish that there were a few more opportunities to get to know my colleagues. It felt like a stand-alone, self-paced course in some moments because of the lack of interaction with colleagues.</t>
  </si>
  <si>
    <t>I loved everything about the design of the course. It was perfectly differentiated and appropriately challenging for all students.</t>
  </si>
  <si>
    <t>This is the first. It certainly set the bar high!</t>
  </si>
  <si>
    <t>Not a thing.</t>
  </si>
  <si>
    <t>The course was incredibly well-organized, which took all the stress out of the course and allowed me to focus on learning.</t>
  </si>
  <si>
    <t>None</t>
  </si>
  <si>
    <t>Moodle was very helpful.</t>
  </si>
  <si>
    <t>Two</t>
  </si>
  <si>
    <t>No complaints.</t>
  </si>
  <si>
    <t>The course was laid out very well and allowed students the flexibility to complete at their own pace. This is great for a graduate level course for working individuals.</t>
  </si>
  <si>
    <t>This course was perfect for balancing a busy work life schedule. I really appreciated that there was not a set class time and I could work through the material at my own pace. This also allowed me to pause and review material in the moment and not have to wait for a posted lecture. I hope more classes will move to this format in the future.</t>
  </si>
  <si>
    <t>I think Professor Jerz has done a very good job with his online class.</t>
  </si>
  <si>
    <t>I LOVED this class. I have taken many online classes in the past, but none like this. It was very helpful, informative, thought out, and even fun. It was easy for me to sit down and do my homework every week. I hope to have more classes like this at Iowa.</t>
  </si>
  <si>
    <t>n/a</t>
  </si>
  <si>
    <t>The course was well designed and executed. Dr. Jerz clearly cares about his students' understanding of the concepts and is available to help answer questions.</t>
  </si>
  <si>
    <t>Dr. Jerz is an excellent professor and I'm so fortunate to have been able to have him as an instructor.  I believe it would greatly benefit the students should there be an opportunity for him to teach other courses within the program.</t>
  </si>
  <si>
    <t>This is my first online course in this program and the first online course that I've ever taken.  Dr. Jerz has set a high bar for future professors to attempt to meet.</t>
  </si>
  <si>
    <t>Although Moodle was a very effective platform, the ONE request I would have is that the course materials would be archived as they are on ICON.  I will attempt to archive them myself, though, for future reference.</t>
  </si>
  <si>
    <t>I appreciate the work-at-your-own pace structure of this course.  Dr. Jerz has an extremely well-organized format that begin from day 1 (even prior to the course) and helped set the tone for this type of a course.  I would take more online classes in this format if they were offered and this well organized and included the professionalism of the video production, thoroughness of supplemental materials and availability of the professor.  It was a top-notch class and made a huge difference in my understanding and enjoyment of the subject matter.</t>
  </si>
  <si>
    <t>This was my first class in the program</t>
  </si>
  <si>
    <t>I have no constructive feedback. Dr. Jerz has clearly thought through his course and his high level of attention to detail shows.</t>
  </si>
  <si>
    <t>This was the perfect class for me to begin the journey to my MBA.  The asynchronous nature of the course allowed me to work around my schedule (probably easier with Covid).  The videos replaced my usual sporting event viewing in the evenings.  Dr. Jerz taught me something new about Excel every week that translated back to my day-job.</t>
  </si>
  <si>
    <t>Dr. Jerz is very engaged with the class. He appreciates feedback, and is quick to help when needed. Probably one of the best professors I've ever had!</t>
  </si>
  <si>
    <t>This is the first one.</t>
  </si>
  <si>
    <t xml:space="preserve">Dr. Jerz provided videos of him explaining each section, as well as vidoes on how to use excel. I have never seen this before in an online format, and it really helped connect the material to the problems. It also felt more personable, as he was actually teaching, rather than me reading the material and teaching myself. A   </t>
  </si>
  <si>
    <t>How many online courses have you completed in the Professional MBA Program?</t>
  </si>
  <si>
    <t>With regard to your online experience with this course, what could be improved?</t>
  </si>
  <si>
    <t>With regard to your online experience with this course, what worked well?</t>
  </si>
  <si>
    <t>Foundations of Business Analytics</t>
  </si>
  <si>
    <t>EXT</t>
  </si>
  <si>
    <t>EXW</t>
  </si>
  <si>
    <t>These were 1's, no negative comments indicate the student reversed the scale.)</t>
  </si>
  <si>
    <t>I went from dropping this class in the spring semester, to flourishing in this section with Dr. Jerz. He is the best teacher I have ever had and I would pay to take other classes he has because I enjoyed him, his feedback, and his class so much. I am HORRIBLE at anything math related and was fearful, but his teaching style made me a successful student. I will be advising anyone I come across to take this class with Dr. Jerz. He is genuinely knowledgeable about he teaches and it is very impressive. I really cannot say enough good things about him and am very appreciative for the faith he re-instilled in me about school, without even knowing he did.</t>
  </si>
  <si>
    <t>MSCI:2800:0EXT</t>
  </si>
  <si>
    <t>0EXT</t>
  </si>
  <si>
    <t>2800</t>
  </si>
  <si>
    <t>This class was absolutely fantastic and i learned valuable skills working with excel and various sets of data. I would absolutely recommend another student to take this class.</t>
  </si>
  <si>
    <t>MSCI:2800:0EXW</t>
  </si>
  <si>
    <t>0EXW</t>
  </si>
  <si>
    <t>The structure and flexibility of this course was extremely appreciated. Dr. Jerz's models and extensive knowledge in the field was phenomenal. Highly recommend his course.</t>
  </si>
  <si>
    <t>One of my best classes until now</t>
  </si>
  <si>
    <t>Spring 2020</t>
  </si>
  <si>
    <t>I really enjoyed this course. The structure was fantastic. I wish more of the OMBA courses were asynchronous in nature as it makes it much easier to manage the workload with travel for work and personal commitments. Dr. Jerz has the course down to a science and I 100% would recommend this course and is structure for education to anyone!</t>
  </si>
  <si>
    <t>I would suggest increased required activities about how these topics and formulas could be or are already used in our careers. If we had more direction as to how to adapt analysis in our day-to-day then we would be more apt to do so. Otherwise, I appreciate the flexibility of this course to do it at your own pace.</t>
  </si>
  <si>
    <t>The course is revolved around using pre built models.  It's nice because the Excel models are very helpful and can be used outside of this class, but the down side is it doesn't require to truly learn a lot of the material. You can "plug and play" without a lot conceptual knowledge.</t>
  </si>
  <si>
    <t>I really enjoyed this course.</t>
  </si>
  <si>
    <t>I have enjoyed this class. This is my first serious class that I have done online and I thought it went well. What impressed me the most was how available Dr. Jerz was for questions.</t>
  </si>
  <si>
    <t>Professor Jerz is an excel genius!  Really enjoyed his models, which helped focus more on the analysis than the math itself.  The format of the learning helped me understand the concepts.
I would suggest maybe more open ended type questions on exams and assessments to better apply the material on business situations - sometimes the data was too laid out so it basically became a matter of entering it and reading the results.  Maybe also put a limit on attempts on the assessments so those grades are more impactful.</t>
  </si>
  <si>
    <t>Professor Jerz puts a great deal of thought into planning and executing the course. Even though the class is online, he was available and quickly responded to questions. He cares about the success of his students.</t>
  </si>
  <si>
    <t>I really enjoyed this class and the way it was formatted. I loved the excel models and how practical they made solving the problems.</t>
  </si>
  <si>
    <t>Professor Jerz does an excellent job of presenting the materials in an organized manner. The course site is well laid out, and follows a consistent structure throughout the semester. 
I found the materials very helpful. For example, the weekly Excel model that Professor Jerz created takes the learning focus off calculations (although he walks through and students need to understand the underlying calculations) and allows the student to better understand and apply the result. Recorded lectures did a great job teaching terms and the use of Excel. 
Great class -  I would recommend it to others.</t>
  </si>
  <si>
    <t>There are a lot of optional activities in this class, which did get confusing. It was sometimes unclear what was required vs. optional.</t>
  </si>
  <si>
    <t>I really enjoy the videos, concept and problem quizzes as well as the posts for questions. I have also loved the flexibility this class has provided by releasing assignments two weeks before the due date. This has allowed me to have a better balance between work and school.
Dr. Jerz is always available for questions and concerns and I have enjoyed learning more about his background and passion for numbers. I would love to take more analytical classes with Dr. Jerz in the future!</t>
  </si>
  <si>
    <t>6.0</t>
  </si>
  <si>
    <t>Great course and would recommend!</t>
  </si>
  <si>
    <t>This is the best class I have ever taken through Tippie. I learned so much about Excel, statistics, and Tableau through the coursework and the final project. Thank you Dr. Jerz!</t>
  </si>
  <si>
    <t>Great, well organized class. I think there was a lot of preknowledge that would have been helpful for this class. However if you wanted to put in the outside work to learn what it covered in this class better it could be a great class!</t>
  </si>
  <si>
    <t>I loved the setup of this class. Great professor, really helpful and actually explains things (which is rare for Tippie professors).</t>
  </si>
  <si>
    <t>Thank you!</t>
  </si>
  <si>
    <t>Mode</t>
  </si>
  <si>
    <t>Online</t>
  </si>
  <si>
    <t>Old ACE Questions</t>
  </si>
  <si>
    <t>New ACE Questions</t>
  </si>
  <si>
    <t xml:space="preserve"> Business Analytics Department (From DEO)</t>
  </si>
  <si>
    <t>Instructor</t>
  </si>
  <si>
    <t>Rick Jerz</t>
  </si>
  <si>
    <t>Year</t>
  </si>
  <si>
    <t>Fall</t>
  </si>
  <si>
    <t>Summer</t>
  </si>
  <si>
    <t>Spring</t>
  </si>
  <si>
    <t>Operations Management</t>
  </si>
  <si>
    <t xml:space="preserve">Number </t>
  </si>
  <si>
    <t>Description</t>
  </si>
  <si>
    <t>Fall 2019</t>
  </si>
  <si>
    <t>Fantastic course!  Focus is applied on the analysis of the numbers rather than the calculations thereof.  Very relevant material with operational models to utilize in our real-world settings...I couldn't be happier with this course.</t>
  </si>
  <si>
    <t>LOVE this class structure! I love not having a specific time I need to do the call into the lecture.  Also, loved having the class opened early so I was always a week ahead of due dates. This is really beneficial with other commitments we have with work and family.  I'd highly recommend trying to get more classes like this structure to attract students to the OMBA program.</t>
  </si>
  <si>
    <t>It is clear this course has been refined and polished over years of work. The information is very accurate, and helpful.</t>
  </si>
  <si>
    <t>One of the best class that I have taken in my life.</t>
  </si>
  <si>
    <t>Awesome class!  Kept me engaged throughout the semester and I learned a ton!</t>
  </si>
  <si>
    <t>Dr. Jerz was very responsive and spent time answering each student's questions thoughtfully.  I would recommend his class.</t>
  </si>
  <si>
    <t>Dr. Jerz made analytics extremely fun and exciting. I was able to master advanced complicated analytics with his course model. I will be using these concepts daily at my work to make decisions. I greatly enjoyed this course.</t>
  </si>
  <si>
    <t>Rick Jerz is fantastic.  He genuinely seems interested in helping students succeed, is available to answer questions, provides problems to "real-life" scenarios, and his Excel models made learning and application SO much easier.  Lastly, I greatly enjoyed that I was able to do this course on my own time and that I didn't have to log into a live session every week,</t>
  </si>
  <si>
    <t>Great class and review of statistics.  Who knew I would ever have to do that?   (kinda makes me quesy just thinking about it....).  Enjoyed it. Thanks Rick!</t>
  </si>
  <si>
    <t>It would be awesome if you could provide more examples of how each concept could be used in different business contexts.</t>
  </si>
  <si>
    <t>I did not find the lecture finds to be engaging; particularly given the course content. While working through Excel is certainly educational, I found the lecture videos to be of limited value.
I did not like the Moodle website. I do not like having to manage ICON as well as Moodle. ICON is easier to use and better laid out/organized. I found Moodle jumbled and dated.</t>
  </si>
  <si>
    <t>I never asked any questions in the discussion board but I read what other students asked and I was super impressed with how quickly Dr. Jerz got back to people.</t>
  </si>
  <si>
    <t>Dr. Jerz was incredible! He was always so friendly, professional, and helpful. I learned so much in his class. He took a complex subject and made it fun and easy to comprehend. Bravo! I have already strongly recommended his course to other students.</t>
  </si>
  <si>
    <t>EXVW</t>
  </si>
  <si>
    <t>MSCI:2800:0EXV</t>
  </si>
  <si>
    <t>This is the best online course I have taken. Dr. Rick Jerz is someone who truly cares about his students and wants to see them succeed. His knowledge of building excel and analytical models is unprecedented, and he does a fantastic job of transferring his knowledge to students.</t>
  </si>
  <si>
    <t>While I appreciated how easy the class was, I felt as if I didn't learn as much as I expected to. A lot of the excel stuff I felt that we covered or touched upon in BCE. I wish we'd had had more time with tableau. Additionally, I felt that everything unnecessarily came to ahead at the very end of the semester to the point that I could've done my final and presentation before doing the last unit, which I felt wasn't right. Finally, I wish it was delivered on Canvas/Icon and not Moodle. I hadn't used moodle since high school and there's a reason why.</t>
  </si>
  <si>
    <t>I did like the grading I believe I should have a better grade but missed one week due to work and the first weeek on syllabus it didnt say we had stuff and we did and it was setting up moodle introducing ourselves and because of this I thought he might be lenient due to it not being on syllabus but he was not. but awesome teacher and had a great time. I feel like I really know how to do business analytics.</t>
  </si>
  <si>
    <t>Love Dr. Jerz's courses. I feel like I learn so much without being super stressed. Everyone talks about how terrible Bus An is in class but I loved it online. Fantastic professor who taught me a lot of valuable skills that I use so much in other courses.</t>
  </si>
  <si>
    <t>Class was well put together</t>
  </si>
  <si>
    <t>GREAT CLASS GREAT TEACHER!</t>
  </si>
  <si>
    <t>Your videos are a lot of help and I can tell you have put a lot of work into this course!</t>
  </si>
  <si>
    <t>Awesome class. I learned alot and love how the course is set-up. Thank you, Dr. Jerz</t>
  </si>
  <si>
    <t>Dr. Jerz has been one of my absolute favorite teachers in the college of business. I felt your course had a final project that was actually relevant to the course which is very rare. I wish all courses were more like yours and professors put in half of the effort you do. Thanks for a great experience.</t>
  </si>
  <si>
    <t>Dr. Jerz was a great professor to have this semester and I would highly recommend his course to other students.</t>
  </si>
  <si>
    <t>MSCI:3000:0EXV</t>
  </si>
  <si>
    <t>3000</t>
  </si>
  <si>
    <t>Very well organized course. I enjoyed taking it this semester.</t>
  </si>
  <si>
    <t>MSCI:3000:0EXW</t>
  </si>
  <si>
    <t>Love the online class! Really straightforward and easy to navigate and understand</t>
  </si>
  <si>
    <t>Dr. Jerz has a well organized course, is responsive to any questions, and supportive of student's overall learning.</t>
  </si>
  <si>
    <t>Love the structure of the class, Jerz is very helpful</t>
  </si>
  <si>
    <t>goat</t>
  </si>
  <si>
    <t>class is organized</t>
  </si>
  <si>
    <t>Great course. Love the flexibility. Lectures and assignments are interesting and get the content across well. Great course layout.</t>
  </si>
  <si>
    <t>Information Systems</t>
  </si>
  <si>
    <t>Nothing</t>
  </si>
  <si>
    <t>The pace of this class was great, the teacher was really involved if anyone had a question, and the examples for each quiz were helpful.</t>
  </si>
  <si>
    <t>MBA:8150:0EXW</t>
  </si>
  <si>
    <t>Summer 2019</t>
  </si>
  <si>
    <t>I would have preferred more frequent exams, rather than just the two, to break down the material a bit more.</t>
  </si>
  <si>
    <t>This is my first online course.</t>
  </si>
  <si>
    <t>I did not get much from the concepts assessment we completed weekly.  I would have preferred more problems, and maybe opportunities to practice ways in which the problems could be interpreted in terms of real-life business decisions.</t>
  </si>
  <si>
    <t>The videos were well done, and helped to solidify concepts presented in the readings.  I also appreciated the ability to attempt assignments as many times as I wished; this helped me learn concepts that were difficult.  Also, the Excel models provided by the instructor were invaluable.</t>
  </si>
  <si>
    <t>Flexibility to work at my own pace and within my schedule</t>
  </si>
  <si>
    <t>Very well organized and Excel models very helpful.</t>
  </si>
  <si>
    <t>Not necessarily improvement, just have to adapt to Moodle.  After week 1 or 2, it becomes very easy to use.</t>
  </si>
  <si>
    <t>Very organized and able to watch videos again</t>
  </si>
  <si>
    <t>Prof Jerz is very knowledgeable on this content, did a great job of taking us through the evolution of these concepts to use existing software to reinforce theories.  Very attentive to questions online and always accessible.</t>
  </si>
  <si>
    <t>Professor used the Moodle tool to host online content- very easy to access, but still separate from Icon.</t>
  </si>
  <si>
    <t>Practice examples worked out on the videos with the reason why explained in addition to the how for solutions.</t>
  </si>
  <si>
    <t>The instructor is a genius in the subjects he teaches. He provides his students the excel spreadsheet already programmed for each chapter so the student is able to grasp the concepts clearly without getting mixed us with all the calculations. You can then go back after the assignments and learn how he programs Excel so we can then apply them elsewhere.</t>
  </si>
  <si>
    <t>This is my first online course</t>
  </si>
  <si>
    <t>Nothing needs changed with his teachings or the course structure. This instructor is amazing</t>
  </si>
  <si>
    <t>His videos are great reinforments to the materials read for each week and he illustrates how he approaches different problems so we aren't left guessing.</t>
  </si>
  <si>
    <t>Dr. Jerz is a great teacher.  I loved this class and I never would have thought I'd say that about Statistics!!  I wish all teachers would invest as much care in preparing their curriculum as Dr. Jerz.  He didn't just teach required content, he applied it to our real jobs.  One of the best courses so far!</t>
  </si>
  <si>
    <t>The videos could be a little glitchy in web browser after the half way point in the year. 
Navigation of moodle could have been a little more intuitive.  I'm not sure how to fix it, but sometimes I had to go all the way back to the welcome page and select the course to get where I needed to go from where I was.</t>
  </si>
  <si>
    <t>Dr. Jerz has obviously invested a significant amount of time in creating and cultivating course content.  The ability to have two weeks to complete each week is helpful and his review videos are extremely valuable in reviewing concepts.</t>
  </si>
  <si>
    <t>Course was very well organized with plenty of tools to ensure learning even without in-person or synchronous meetings.</t>
  </si>
  <si>
    <t>This was my first one.</t>
  </si>
  <si>
    <t>It was very efficient for an online class</t>
  </si>
  <si>
    <t>The structure of the class is very organized.  Dr. Jerz has it laid out in a logical order and he is very active in his interaction online.</t>
  </si>
  <si>
    <t>This is my first.</t>
  </si>
  <si>
    <t>Offer more courses like this.</t>
  </si>
  <si>
    <t>The ability to take assessments when my schedule allowed.  Opening them up a week in advance and allowing a two-week period to complete allowed me to get ahead or put it off based on my work schedule.</t>
  </si>
  <si>
    <t>Just this one</t>
  </si>
  <si>
    <t>Reminders emails about incomplete work when close to the due date for the assignment</t>
  </si>
  <si>
    <t>Dr. Jerz was incredibly well organized and allowed for maximum flexibility and a work at our own pace structure</t>
  </si>
  <si>
    <t>The professor did an incredible job.</t>
  </si>
  <si>
    <t>The video categories are difficult to read on the mobile device. The categories are course title and ID - then, the category. So, I cant see what the category actually is.</t>
  </si>
  <si>
    <t>The online nature of this course was invaluable. I wouldnt be able to do the degree program without it.</t>
  </si>
  <si>
    <t>Explanations available to accompany quiz questions after the quizzes have been submitted/graded</t>
  </si>
  <si>
    <t>2 week window for completion of modules was excellent, there was ample opportunity to submit questions and collaborate with students</t>
  </si>
  <si>
    <t>Dr. Jerz is excellent and very responsive.  He solicits feedback and has created top-notch online content.  We learned a lot, and quickly during the condensed Summer term.  First time using Moodle aside from the ICON format that all other online professors have used.  I found that staying on top of due dates in this format was harder and I missed a  significant 20 point homework assignment even though I was 2 weeks ahead of the course curriculum as the checkmark was checked next to the assignment signaling that I was done.  The day after, I noticed the grade sheet didn't account for it, I was not allowed to turn it in.  Rightfully so, but disappointing from an oversight when the due dates or alerting for assignments becoming due isn't front-and-center or user-friendly.</t>
  </si>
  <si>
    <t>The class is organized very well and the instructor is very passionate about the material. The Excel tips presented even helped me excel in my summer internship.</t>
  </si>
  <si>
    <t>This class was really well thought out, structured perfect for the summer.</t>
  </si>
  <si>
    <t>LOVED, this course and all it had to offer!</t>
  </si>
  <si>
    <t>Well structured class.</t>
  </si>
  <si>
    <t>This class has made me want to continue into Business Analytics for my major. He is an amazing teacher who helps us out very well.</t>
  </si>
  <si>
    <t>Dr. Jerz's class was extremely well-organized and I especially appreciated being able to use his models to learn the course material. He provided plenty of time to complete assignments and answered questions/emails promptly. Exams and assignments were more than fair for the level of the course. Overall, I have no complaints and would take another course from this instructor.</t>
  </si>
  <si>
    <t>I would highly recommend this course and instructor for someone taking business analytics.</t>
  </si>
  <si>
    <t>This class is incredibly flexible and Professor Jerz is always prompt in handling student concerns and questions.</t>
  </si>
  <si>
    <t>No complaints about this course whatsoever. Learned more in this class probably than any other class I've taken in college and Dr. Jerz does such a great job in challenging us and also giving us plenty of time to work ahead. The materials that he provides us are so helpful in helping us better understand concepts. I loved this class!</t>
  </si>
  <si>
    <t>Great course! Well structured! Maybe look into modernizing/improving the look on moodle or switch to ICON so it's easier for students.</t>
  </si>
  <si>
    <t>N/A</t>
  </si>
  <si>
    <t>MSCI:3005:0EXW</t>
  </si>
  <si>
    <t>3005</t>
  </si>
  <si>
    <t>I enjoyed this course and the pace of the course. I felt that I was learning all the topics I needed to and gaining new computer skills that will help me in the future both professionally and in my personal life.</t>
  </si>
  <si>
    <t>Your lectures are mostly just telling stories about how things used to be which is sometimes useful to see how far things have come but I started to never watch them because there was about 25% of material that actually enhanced learning and 75% was you explaining how things used to be done when you worked at old jobs/ earlier life experiences. All in all good class and I learned a lot but the lectures don't add much.</t>
  </si>
  <si>
    <t>I loved professor Jerz</t>
  </si>
  <si>
    <t>Easily the best class I've taken at Iowa. It is a lot of work and Moodle is a learning curve, but expectations are presented clearly and help is absolutely always available. Dr. Jerz's videos are incredibly helpful, and you can tell that he clearly cares about us and what we are learning. I also really appreciate that nothing felt like busy work, every assignment had a purpose and goal that was clearly stated.</t>
  </si>
  <si>
    <t>Professor Jerz is an excellent instructor! He is very interested in making sure his students do well in class and understand what they are doing.  He provides feedback right away and emails back in a timely manner if we have any questions.</t>
  </si>
  <si>
    <t>Rick Jerz did a great job teaching this course! I felt like I learned a lot about different Information Systems programs and the programs offered to students for free at Iowa! The only critique is that I wish that communication through email between the students and professors would be faster.</t>
  </si>
  <si>
    <t>Great class, Dr. Rick Jerz knows his stuff and was very encouraging and available to us which was very nice.</t>
  </si>
  <si>
    <t>EXC</t>
  </si>
  <si>
    <t>Hybrid</t>
  </si>
  <si>
    <t>EXB</t>
  </si>
  <si>
    <t>MBA:8150:0EXC</t>
  </si>
  <si>
    <t>0EXC</t>
  </si>
  <si>
    <t>Spring 2019</t>
  </si>
  <si>
    <t>Dr. Jerz is awesome. I really like how his class is organized!</t>
  </si>
  <si>
    <t>The course is structured well &amp; the flexibility is great.
Would like more focus on the analysis of problems and relate to real world business problems.</t>
  </si>
  <si>
    <t>Great class I've ever had, both in the classroom and on-line studying with lecture video. What I have learned from the course can also be applied to my work. Will definitely recommend it to friends and co-workers.</t>
  </si>
  <si>
    <t>.</t>
  </si>
  <si>
    <t>moodle platform is easy to view and check off completed activities</t>
  </si>
  <si>
    <t>0</t>
  </si>
  <si>
    <t>nothing</t>
  </si>
  <si>
    <t>Wealth of info</t>
  </si>
  <si>
    <t>This is my first one</t>
  </si>
  <si>
    <t>More transferable assignments to work</t>
  </si>
  <si>
    <t>Assignments weekly</t>
  </si>
  <si>
    <t>Professor Jerz is awesome! I enjoyed his class a lot and I am not a big fan of statistics so I think that says a lot!</t>
  </si>
  <si>
    <t>Nothing, everything was great!</t>
  </si>
  <si>
    <t>The way the content is presented is so helpful. Professor Jerz is so organized and makes sure that we have enough time to complete all our assignments but is also always available for questions.</t>
  </si>
  <si>
    <t>This is my first completely online. Previously completed a hybrid course</t>
  </si>
  <si>
    <t>Nothing - course is very well thought out</t>
  </si>
  <si>
    <t>Flexibility to complete exams and homework</t>
  </si>
  <si>
    <t>It was very well organized and the expectations were clear.</t>
  </si>
  <si>
    <t>Rick was extremely knowledgeable and helpful in all the forums. His class was very enjoyable and I learned a lot of new things in Excel which is great for my job.</t>
  </si>
  <si>
    <t>This was my first one</t>
  </si>
  <si>
    <t>This course is a well-oiled machine by Rick. He has already thought of most things and has implemented them already. There's almost too much information available (which is amazing)</t>
  </si>
  <si>
    <t>It was awesome that the course was designed for you to complete as you had free time. This allowed me to be much more flexible and I got more out of it because I could complete the tasks as I had time.</t>
  </si>
  <si>
    <t>Thank you for supporting teaching with your work and sharing the knowledge.</t>
  </si>
  <si>
    <t>This was my first online class and learned a lot about different statistics and analytics through excel.</t>
  </si>
  <si>
    <t>none</t>
  </si>
  <si>
    <t>The use of Moodle and the Excel workbooks provided in the class</t>
  </si>
  <si>
    <t>The instructor is great at adapting the class to any needs a student has. I have seen a lot of compassion from the instructor to make sure his students are understanding the material.</t>
  </si>
  <si>
    <t>this is my first online class</t>
  </si>
  <si>
    <t>I cannot think of anything that needs to be improved.</t>
  </si>
  <si>
    <t>I loved the extra time to work on the weeks problem sets. The flexibility in when I can complete the homework is really great. I really like that I can download the videos and listen on my own time. This class is great for the flexibility in learning during a professional MBA course</t>
  </si>
  <si>
    <t>See comments on what worked well. This isn't an exaggeration. The structure of this class is amazing and everybody I have talked to regarding this class has completely agreed. As IOWA looks to expand online MBA options, this class structure should be referenced frequently. I understand it is a lot of work up front to create all the videos but the payoff in learning is big. Also, note that the lecture videos used in this class are very different than just using a video recorded lecture.</t>
  </si>
  <si>
    <t>This will be my 2nd.</t>
  </si>
  <si>
    <t>Minimal room for improvement in organization of each topics but once I found out how to navigate Moodle everything was great.</t>
  </si>
  <si>
    <t>Everything! This class should be the template for structuring all online courses! Lectures are clear, concise and too the point. Assignments are designed to help you learn as much as possible rather than testing knowledge. Tests are relevant and truly test knowledge of the topics.</t>
  </si>
  <si>
    <t>I really appreciated Rick's organization and dedication to the course content. I've taken courses on these concepts before but the lecture videos made everything snap back quite effortlessly.</t>
  </si>
  <si>
    <t>Honestly, not much.</t>
  </si>
  <si>
    <t>I really appreciated Rick's templates. I will definitely hold on to these for future use. I felt that by providing the templates and offering optional tableau training that he is invested in us as students.</t>
  </si>
  <si>
    <t>This is the first 1.</t>
  </si>
  <si>
    <t>I think the professor has perfected it.</t>
  </si>
  <si>
    <t>the online presentations, quizzes, excel work, all of it.</t>
  </si>
  <si>
    <t>I don't like the separate sign in to moodle when I am doing 2 courses att the same time</t>
  </si>
  <si>
    <t>I liked being able to work ahead when I had time</t>
  </si>
  <si>
    <t>Great course. Made stats fun.</t>
  </si>
  <si>
    <t>This is my first. Also taking MBA 8300 right now.</t>
  </si>
  <si>
    <t>Everything. Ability to have multiple attempts at quizzes helped me learn. Different questions on each attempt. Nice to have two weeks to complete assignments. Excel models very helpful.</t>
  </si>
  <si>
    <t>This class challenged me to use skills that have not been tapped for a long while.  I enjoyed dusting off the cobwebs and relearning the concepts.  I enjoyed that the quizzes were available to retake.  Made me feel like I couldn't fail and I just need to keep trying and I could succeed.  Appreciate the flexibility of this course too.</t>
  </si>
  <si>
    <t>1 hybrid, this is my second</t>
  </si>
  <si>
    <t>I liked the flexibility to watch the videos when it was convenient for me.  I also liked that the videos were available on all kinds of devices.</t>
  </si>
  <si>
    <t>Additional help with harder concepts.</t>
  </si>
  <si>
    <t>Yes, I believe because the course was so well organized it made the experience much better</t>
  </si>
  <si>
    <t>The week 7 problems are very confusing because when the data is entered the answers in the excel model don't match the correct answer in Moodle.</t>
  </si>
  <si>
    <t>Moodle is not user friendly and is hard to navigate around.  I think a different software should be used.</t>
  </si>
  <si>
    <t>The professor was available for questions.</t>
  </si>
  <si>
    <t>This is the first online course for me</t>
  </si>
  <si>
    <t>Nothing. I felt this class was very well planned and executed.</t>
  </si>
  <si>
    <t>I liked the ability to view lectures and do homework on my own schedule. Aside from emailing the professor, students could post questions that got prompt answers. Viewing these discussion boards helped me to find answers to my own questions.</t>
  </si>
  <si>
    <t>I wish the moodle format would change a bit. I took another online class and in their online lectures, I was able to watch the video at 1.25 and 1.5 times the viewing speed. That would have been nice to speed up material information coming at me. Also, I found it difficult to find my grade on the moodle website.</t>
  </si>
  <si>
    <t>I liked how much he was available to answer questions after class.</t>
  </si>
  <si>
    <t>Stop giving extra points to students for pointing out errors.  Students should want to point out errors because it is the right thing, not because they get extra credit.  There are definitely a lot of classmates reaching for extra points and for a class with such a narrow band of scores, this makes it less competitive.</t>
  </si>
  <si>
    <t>Releasing assignments 2 weeks in advance is great for students who have a heavy workload.  Really appreciate the flexibility.</t>
  </si>
  <si>
    <t>Being able to take notes at my own pace.</t>
  </si>
  <si>
    <t>While I understand why the instructor awarded extra points for students who find corrections in the course, it seems to be a bit unfair. For some busy business professionals who happen to get to the course later in the week, they will be behind the curve due to these extra points even if they have a 100% score on the exams and quiz. This is not real course participation either due to the time factor.</t>
  </si>
  <si>
    <t>Yes, worked extremely well.</t>
  </si>
  <si>
    <t>Every class that I have had with Professor Jerz has been fantastic. He is very well organized and the content is presented in a very effective manner.</t>
  </si>
  <si>
    <t>Best professor and most effectively structured course format I've had in my academic career.</t>
  </si>
  <si>
    <t>Rick does a great job in his online course. I didn’t think I was going to learn a lot but I have!</t>
  </si>
  <si>
    <t>He is a great professor. I learned a lot about excel in this class. One thing I really liked was that we were given a lot of little assignments instead of larger ones, which usually only emphasis one concept, whereas these helped me learn a lot of functions. I also loved the excel templates he provided. They were extremely helpful and I learned a lot about excel and statistics using them.</t>
  </si>
  <si>
    <t>I always enjoy my online classes with Rick Jerz. I really like how organized the class is and how helpful his videos are. I enjoy learning from him and enjoyed this course.</t>
  </si>
  <si>
    <t>Loved this class. I was able to learn many new skills with the flexibility to do so at my own pace.</t>
  </si>
  <si>
    <t>Really enjoyed the class and learned a lot in the process.</t>
  </si>
  <si>
    <t>Rick is always available when students need him. He does a great job setting students up for success and assures that his students have a great understanding of the material.</t>
  </si>
  <si>
    <t>One of the greatest professors at UofI. I really enjoyed how the pace of class was set up. The assignments were challenging but very rewarding. I wish I could take more classes from Dr. Jerz.</t>
  </si>
  <si>
    <t>MSCI:3005:0EXV</t>
  </si>
  <si>
    <t>like the setup, very responsive to questions</t>
  </si>
  <si>
    <t>Responses to emails were not always timely, nor always that helpful. Sometimes responses to email or discussion posts were a little rude from the professor.</t>
  </si>
  <si>
    <t>Way too many projects for senior year. Took soooo much time! The teacher is very passionate about teaching, though. I would recommend him.</t>
  </si>
  <si>
    <t>This is by far the best set up for all the online classes I've taken!</t>
  </si>
  <si>
    <t>Professor Jerz knows so much about this topic, and presents the topics in a way that helps me learn without being impossibly difficult like most core classes.</t>
  </si>
  <si>
    <t>I really hated how many additional software applications we had to download. Some of the things we were required to download gave me computer viruses. But overall, I thought his material was very interesting and he exposed us to a wide variety of applications and software.</t>
  </si>
  <si>
    <t>Rick was great and always responded to emails quickly. Presented information through projects that were actually applicable to real life situations</t>
  </si>
  <si>
    <t>Rick Jerz is the man.</t>
  </si>
  <si>
    <t>I have loved taking Rick Jerz course this semester. For an online class he does a wonderful job of keeping students engaged and interactive with the course content. I have had a lot of fun taking this class as well!!</t>
  </si>
  <si>
    <t>MSCI:9100:0EXB</t>
  </si>
  <si>
    <t>9100</t>
  </si>
  <si>
    <t>EXQ</t>
  </si>
  <si>
    <t>The only reason that I did not strongly agree on questions being answered is that Professor Jerz seem to struggle a bit with hearing the question. I feel bad for mentioning it, but I know it was a barrier for a few people when they asked questions. Overall, Professor Jerz did a really good job teaching a potentially difficult subject. He made it accessible and fun. I wish he taught more classes.</t>
  </si>
  <si>
    <t>MBA:8150:0EXQ</t>
  </si>
  <si>
    <t>0EXQ</t>
  </si>
  <si>
    <t>Fall 2018</t>
  </si>
  <si>
    <t>Prof. Dr. Jerz is very well organized and worked hard and shared the excel solution techniques with all class. This really eased our pain greatly.</t>
  </si>
  <si>
    <t>Excellent course.</t>
  </si>
  <si>
    <t>Dr. Jerz does an excellent job helping students learn such a difficult topic.  He is quick to answer questions and very passionate about the subject matter.</t>
  </si>
  <si>
    <t>All around outstanding course and outstanding instructor.</t>
  </si>
  <si>
    <t>The approach on the second exam included more trick questions or busy work than expected.</t>
  </si>
  <si>
    <t>Course allows student to understand concepts.  This allows improved understanding and questions that can be asked in the work place.</t>
  </si>
  <si>
    <t>Professor Jerz is the type of instructor I like.  He has both real world experience and a passion for teaching.  He is a little goofy but he balances it out with a little bit of brilliance.</t>
  </si>
  <si>
    <t>The workload was very variable.  Some weeks would require one hour of time.  Some weeks would require up to 10 hours.  Also, Moodle is inferior to Canvas.  It is not bad Moodle is just not used by other instructors.</t>
  </si>
  <si>
    <t>Everything is smooth and professional</t>
  </si>
  <si>
    <t>one</t>
  </si>
  <si>
    <t>having to use a brand new website for this course was quite difficult in the beginning of the course. It took a few weeks to really get a good grasp on what was going on and where to find things.</t>
  </si>
  <si>
    <t>Using the given excel spreadsheets to help answer questions.</t>
  </si>
  <si>
    <t>I seriously recommend Rick to anyone who needs to take Ops MGMT, BA, or IS. His courses have helped me learn beyond what I thought was possible for myself. Keep him around!</t>
  </si>
  <si>
    <t>I think 2</t>
  </si>
  <si>
    <t>Use icon instead of moodle</t>
  </si>
  <si>
    <t>Weekly checklist of assignments</t>
  </si>
  <si>
    <t>I really liked the way Dr. Jerz set up this course!</t>
  </si>
  <si>
    <t>I enjoyed the setup. I really liked how new chapters were introduced in advance.</t>
  </si>
  <si>
    <t>hard to get into contact with because you can't meet face to face</t>
  </si>
  <si>
    <t>One</t>
  </si>
  <si>
    <t>The Excel and Tableau skill.</t>
  </si>
  <si>
    <t>I really recommand this online course, because I learn a lot Excel and Tableau skill in this class.</t>
  </si>
  <si>
    <t>nice course</t>
  </si>
  <si>
    <t>no</t>
  </si>
  <si>
    <t>calendar related with ICON will be better</t>
  </si>
  <si>
    <t>good experience</t>
  </si>
  <si>
    <t>Overall, the course has taught me substantially about using excel to perform statistical methods and analyses. I enjoyed the introduction to Tableau.</t>
  </si>
  <si>
    <t>This course required the use of Moodle, and I think it would be more beneficial to move the course to ICON as that is the main course site for students at the University of Iowa.</t>
  </si>
  <si>
    <t>I enjoyed being able to have some freedom as to when I completed each module as modules were released a week before the due date.</t>
  </si>
  <si>
    <t>Notes</t>
  </si>
  <si>
    <t>Several</t>
  </si>
  <si>
    <t>Very efficient</t>
  </si>
  <si>
    <t>Best professor I had this semester.</t>
  </si>
  <si>
    <t>Rick Jerz does a great job! You can tell he cares a lot about doing a good job in his course and has put a lot of time into it. My only wish is that he would teach a course in person!</t>
  </si>
  <si>
    <t>Only this one</t>
  </si>
  <si>
    <t>Some of the videos are a little out of date but this is not his fault as they are related to the book most likely.</t>
  </si>
  <si>
    <t>Absolutely loved this course. Rick is involved with the students and his videos are great for learning.</t>
  </si>
  <si>
    <t>N/a</t>
  </si>
  <si>
    <t>The lecture videos were super helpful and Rick did a great job of diving in-depth lectures so we could understand the materials. I also loved having a very set schedule - everything due on Monday every week.</t>
  </si>
  <si>
    <t>The course was fine how it is. Nothing really needs changed.</t>
  </si>
  <si>
    <t>The structure, opening assignments 2 weeks before they are due allowing for enough time to complete them.</t>
  </si>
  <si>
    <t>Nothing I can think of. I didn't really have any issues.</t>
  </si>
  <si>
    <t>The course was outline extremely well and easy to follow along. I always knew what assignments needed to be done to stay on top of the coursework.</t>
  </si>
  <si>
    <t>Modules were released two weeks before they were due, leaving plenty of time to complete them. We also used Moodle as the platform for assignments and exams which I liked.</t>
  </si>
  <si>
    <t>I have taken all classes required for the Entrepreneurship Certificate online.</t>
  </si>
  <si>
    <t>I think it worked well that all the assignments for each week were open up a week early to give us 2 weeks to complete each module. I liked the mix of multiple choice questions, discussion posts, and excel problems.</t>
  </si>
  <si>
    <t>0, but have completed many in undergrad</t>
  </si>
  <si>
    <t>I do not think there was much that could have been improved, this is the best online class I have taken</t>
  </si>
  <si>
    <t>I really liked the format of this class. I thought it was very beneficial and assisted in learning the material. I like that each component of the class was accompanied by a video.</t>
  </si>
  <si>
    <t>Overall, a good guy; just sit down with him and discuss his etiquette when teaching.</t>
  </si>
  <si>
    <t>One.</t>
  </si>
  <si>
    <t>I would suggest someone sit down with professor Jerz and walk him through a few tricks to improve eq.  He seems like a very knowledgeable, nice guy.  However, he seems to lack some social awareness.  For example, when discussing a topic he said "If we had a company that sold emergency supplies, and we new about 9/11 before it happened, we could make a lot of money."  No huge deal; just something I would recommend someone talk to him about.  This seems like the kind of thing a particularly sensitive student may take wrong and it could turn into a problem for the university.  I would like to clarify that I was not personally offended by any of the statements, but it occurred to me that someone might at some point.</t>
  </si>
  <si>
    <t>The course structure worked relatively well.</t>
  </si>
  <si>
    <t>First Offering</t>
  </si>
  <si>
    <t>Summer 2018</t>
  </si>
  <si>
    <t>Better examples for the last weeks assignment would have been helpful. Had difficulties wrapping my head around the transportation model and the different methods to calculate. Also, feel it is very generous to allow unlimited attempts on all HW. I would suggest even capping at 10, 5, 3 tries to ensure students are being diligent (like the last assignment) vs. having the opportunity to guess at answers until they finally get it right.</t>
  </si>
  <si>
    <t>This was the best course I have taken, including my experience as an undergrad. The instructor and his online format were excellent. I would change nothing. More courses should be modeled like this one.</t>
  </si>
  <si>
    <t>Prof. Jerz did an excellent job of preparing the course. I really enjoyed the set up of the online class. He truly cared about his students and found the best way to teach the content.</t>
  </si>
  <si>
    <t>His videos are very informative and great for getting the necessary information. Just a few times on these videos the beginning sounds so cheesy that it makes me laugh.</t>
  </si>
  <si>
    <t>See Moodle responses.</t>
  </si>
  <si>
    <t>This was an excellent class!</t>
  </si>
  <si>
    <t>This course was a lot of work for me, so I'm glad I only took one class this period. I don't know if I could have managed two classes.  That's not a complain because it was an invaluable class.  Just an FYI.</t>
  </si>
  <si>
    <t>I feel like if at any point in my life I had a question on analytics, Dr Jerz would help me out, even if it was 10 years from now.  Very organized.  Taught so that it wasn't overwhelming.</t>
  </si>
  <si>
    <t>This was a great course.  Professor really takes time and does a great job making content available at all times in different formats for different learning styles.  Keep it up!  Amazing!  Thank you!</t>
  </si>
  <si>
    <t>Great class!  Focused on outcomes instead of formulas.  Was able to interpret results to improve decision making</t>
  </si>
  <si>
    <t>This has been my favourite course at Iowa so far. The course is set up great, the materials were fantastic, Dr. Jerz's integration of Excel is excellent and is gonna be incredible helpful in the future. Keep up the great work.</t>
  </si>
  <si>
    <t>MSCI:3000:0EXT</t>
  </si>
  <si>
    <t>It's a great online course.</t>
  </si>
  <si>
    <t>Dr Jerz is probably the best instructor I have had in my college career and possibly my entire educational career.  He is serious about teaching the material and also about making sure students pick up the concepts.</t>
  </si>
  <si>
    <t>I really enjoy the setup of this course and how the materials are presented, especially considering it is an online course. It was very easy to understand concepts in this structure, and I would love to take another course taught by him again.</t>
  </si>
  <si>
    <t>I took this class previously and it was so over complicated and the discussion didn't assist with the lecture. This teacher really took his time to break down these concepts and give great examples to make sure we understood the material.</t>
  </si>
  <si>
    <t>Very helpful and relevant course material. I was genuinely excited and challenged by multiple assignments. I especially liked having the ability to ask questions and to see questions that my classmates have asked.</t>
  </si>
  <si>
    <t>Amazing course. My favorite at Iowa so far.</t>
  </si>
  <si>
    <t>Dr. Jerz is an awesome professor, and his videos are very helpful. He responds to questions very quickly and is kind.</t>
  </si>
  <si>
    <t>Professor Jerz is excellent. He obviously cares about our learning.
Also, I would like to request that Professor Jerz's online Operations course be made available in the spring as well as fall.</t>
  </si>
  <si>
    <t>EXFQ</t>
  </si>
  <si>
    <t>In-class</t>
  </si>
  <si>
    <t>Very organized class and there are many options to support different learning styles (attending class, online collaboration, reading/video material to learn from).</t>
  </si>
  <si>
    <t>Spring 2018</t>
  </si>
  <si>
    <t>Dr. Jerz has a lot of good material and some really good models. 
I attended all the classes and felt like it was a good use of class time to learn.
Sometimes class time did drag on a bit longer than needed.
Overall, I thought it was a good class.</t>
  </si>
  <si>
    <t>This was a great course. I enjoyed it very much.</t>
  </si>
  <si>
    <t>You can obviously tell the passion Professor Jerz has for statistics and Excel. He has built such powerful toolbox of videos and Excel modules that takes some of the math out and instead allows one to understand the meaning behind the math. He also makes this material available in several platforms to help every student. Thank you!</t>
  </si>
  <si>
    <t>I loved this class! I was fearful of this course thinking it would be taught in an archaic method with formulas and memorization that don't translate to real world. By Prof. Jerz investing time in creating his Excel Models and reinforcement videos, he focused on teaching us the application of analytics in the real world. Further, he was very accessible for questions and clarification either online or in class. Moodle was easy to navigate and a very intuitive space for learning. I would recommend this class 100%</t>
  </si>
  <si>
    <t>I found the teaching tools used by this professor to be very convenient and conducive to my learning. Tools include platforms like Moodle and making lectures available via podcast. His modeling tools were centered on the use of Excel, which makes the concepts learned much more valuable in a normal business setting.</t>
  </si>
  <si>
    <t>The Excel modules are so easy to use, that there is limited to no understanding required of how statistics are actually calculated.</t>
  </si>
  <si>
    <t>Exceptional class - content was WELL prepared, professor was very responsive to questions and overall great experience for an online class</t>
  </si>
  <si>
    <t>Great course! Loved the online structure. I enjoyed being able to pause, rewind, and re-watch the videos. Learned some great Excel features along the way too! This instructor really knows his stuff!</t>
  </si>
  <si>
    <t>Exceptionally well organized online class.  Highly recommend.</t>
  </si>
  <si>
    <t>This is an incredibly well organized course that distills extremely complicated concepts into relatable and manageable lessons. Dr. Jerz has put an unbelievable amount of time into creating Excel models that allow us to use the knowledge we've gained long after the class is done. He's very thoughtful and conscientious and clearly cares about student learning. I highly recommend the course as taught by him.</t>
  </si>
  <si>
    <t>Rick made himself available for questions and offered tailored video responses to help explain concepts and problems (on-line class).  He provided numerous references to support his teaching and the use of his Excel models. His attention to detail related to teaching is excellent.</t>
  </si>
  <si>
    <t>EXCB</t>
  </si>
  <si>
    <t>Data Management and Visual Analytics</t>
  </si>
  <si>
    <t>MSCI:6050:0EXQ</t>
  </si>
  <si>
    <t>6050</t>
  </si>
  <si>
    <t>Did not have a strong enough command of SQL or Tableau to be teaching this course.  I expected more out of this course.</t>
  </si>
  <si>
    <t>MSCI:6050:0EXF</t>
  </si>
  <si>
    <t>0EXF</t>
  </si>
  <si>
    <t>The second half of the semester went much more smoothly than the first (due to taking several weeks to get everyone's laptops loaded with the software).Dr. Jerz was the most organized instructor I've had, and quickly replied to any questions sometimes making videos to answer them.  I very much enjoyed the project, and the test 1 was a fair representation of what had been covered.  The second half had a lot of content covered quickly so I don't feel as confident going into test 2.</t>
  </si>
  <si>
    <t>This course has improved since mid-term evaluations. I think there is a balance issue between coursework taught over the term. A few more topics from the second half of the term would have been useful earlier in the term, specifically views and objects, and would have been a fine addition to the mid-term.</t>
  </si>
  <si>
    <t>Much of the coursework revolves around building our own websites.  The instructional videos that the professor produced are not up to date with the third party web host we were required to use.  Therefore every assignment took significantly longer that the professor had planned to figure out how to interface with the new website hosts interface.  The instructional videos desperately need updating.</t>
  </si>
  <si>
    <t>Alot of the videos did not match what we were actually doing. I understand that bluehost changed since the videos were created, but they should have been updated once they were indentified to be incorrect.</t>
  </si>
  <si>
    <t>The teacher does a very good job (more than any other, arguably) of planning everything out ahead of time. The only issue is that he relies very heavily on instructional videos that show us how to perform tasks using various software platforms, only those software platforms are often updated by the manufacturer and his instruction videos become obsolete and confusing.</t>
  </si>
  <si>
    <t>I enjoyed this class. It was fairly easy however some of the project videos were hard to follow as software is updated so frequently that it changes its appearance.</t>
  </si>
  <si>
    <t>Professor Jerz is good at teaching this course. I feel that a lot of the information is outdated however. I also learned many interesting things, but I am not sure how to connect any of them. For instance, I don't understand internet servers still and we worked on one almost the entire semester. Most of the information we learned didn't seem to connect.</t>
  </si>
  <si>
    <t>There was some frustration with outdated lessons regarding bluehost assignments.</t>
  </si>
  <si>
    <t>EXQR</t>
  </si>
  <si>
    <t>MBA:8150:0EXR</t>
  </si>
  <si>
    <t>0EXR</t>
  </si>
  <si>
    <t>Fall 2017</t>
  </si>
  <si>
    <t>The instructor does an excellent job of providing online materials to teach me all of the material outside of class.  However, the in class lectures feel very unproductive because often times we only get through a few problems within a 2.5 to 3 hour class.</t>
  </si>
  <si>
    <t>This class is organized very well as an online course, so well in fact that I felt like the lecture portion of the class bordered on being a waste of time.  I started the session attending every in-class lecture but since no new material was covered in class and class only focused on how to use the Excel models (which were also explained in online videos) I stopped attending about halfway through the class.  I ended the course strongly after not attending any lecture during the second half of the course which indicates to me that the lecture portion of this class was not needed.  If this class will be offered as an in-person lecture in the future I believe it needs to be reorganized to better suit an in-person lecture delivery.  My only suggestion to improve the online portion of the class would be to turn off the random question ordering for exams.  The random order caused me to have to circle back and reenter data in the Excel models for questions using the same data sets.  I found this to be frustrating.  If questions using the same data sets were grouped together it would make more intuitive sense and streamline the test taking process.</t>
  </si>
  <si>
    <t>Instructor made videos available that  recapped the material presented in class and often times this taught even more. Loved all of the modern teaching methods using excel etc.</t>
  </si>
  <si>
    <t>Very good Class. I liked Moodle way of teaching.</t>
  </si>
  <si>
    <t>This should not be an in-person class. It should be offered online only. The online materials are excellent, but class time adds no value.</t>
  </si>
  <si>
    <t>I think this class is important to understanding business and Professor Jerz does a great job at teaching the material and has perspective from all sorts of experiences in operations management.</t>
  </si>
  <si>
    <t>I really appreciated the flexible format of this course. Would recommend Rick to all of my peers! Additionally, I liked taking it online, because we used excel models that seem to be incredibly applicable to my future career.</t>
  </si>
  <si>
    <t>This course has a great design to learn the concepts well on your own time. I love that we did real world applications for each topic so that we could really apply operations management to our lives. Great course!</t>
  </si>
  <si>
    <t>I thought this course was informative, the best online class I have taken because of the videos and resources available and the excel assignments are useful and I will actually utilize them in the future. Great professor!</t>
  </si>
  <si>
    <t>This class is well planned out and organized. I love that I have the option to work ahead! Also rick provides the greatest responses and is very quick too!</t>
  </si>
  <si>
    <t>This class definitely helped me understand different models and how to use Excel much more than any other class. A lot of the material in this course is really important to understand regardless of the industry and field I go into.</t>
  </si>
  <si>
    <t>I really enjoyed this class. This professor is great and makes sure his students are understanding the material. If we had any questions on any chapter about anything, he would always get back to us in a prompt manner. I could tell he enjoyed teaching this class and I feel like I really did learn a lot. I would definitely recommend this professor to other students! :)</t>
  </si>
  <si>
    <t>I really like this class. I heard the online class will not be offered next semester, which I think is a shame and a disappointment for all student who haven't gotten the opportunity to take this class, especially since only one other professor is teaching this class (to my understanding), large classes like this should be offered by multiple professor so not everyone is pigeonholed into taking it with the same person. Anyhow, I liked the class, very well organized, Dr. Jerz was extremely great at grading things quickly and answering any questions we had right away. Love the timeliness and his passion for ops was clear. I think the discussion post videos could be updated and rather than having four videos I would recommend having a couple of more detailed videos that are more modern and bit more interesting.</t>
  </si>
  <si>
    <t>Dr. Jerz is an excellent teacher. He responds to my questions (5 so far this sem) within 24 hours. He grades fairly and allows opps for extra credit. He unselfishly shares his Excel workbooks which he created and his enthusiasm for teaching and learning rubs off on me and my fellow students. I highly recommend Dr. Jerz for any course and hope to be a student of his in the future.</t>
  </si>
  <si>
    <t>Would have liked a bit more time spent on the underlying concepts and the reasoning behind the formulas as opposed to focusing on the Excel models.  The Excel models are great though and extremely helpful.</t>
  </si>
  <si>
    <t>Dr. Jerz's preparation for this course is superior to that of other instructors in my undergraduate career.
His incorporation of Moodle, as an interface for students was very well done.
His Excel models that he developed are unlike anything I have seen before in a statistics course in that his models reflect live changes without having to rerun individual reports.
I was very impressed by his online presentations that reflect years of refinement.
Dr. Jerz set the bar high for the rest of the classes taught in the Business Analytics programs.</t>
  </si>
  <si>
    <t>More depend on videos for actual concepts and spent more time on problem solving which is good , but without explaining concepts</t>
  </si>
  <si>
    <t>I appreciate the accessibility of the instructor and the Excel models - those are gold!  I intend to use them as I progress through the Business Analytics curriculum.</t>
  </si>
  <si>
    <t>First time back in a classroom setting.  Dr. Jerz was able to present course in multiple medias that, in my opinion, allowed students of multiple ages and skills work with.</t>
  </si>
  <si>
    <t>EXST</t>
  </si>
  <si>
    <t>Summer 2017</t>
  </si>
  <si>
    <t>This was my first experience with an on-line course and I greatly appreciated both the flexibility the course offered as well as the availability of professor Jerz to quickly answer questions along the way.</t>
  </si>
  <si>
    <t>The course was very well planned and organized.</t>
  </si>
  <si>
    <t>Rick has laid this course out perfectly! I had to travel a lot for work this summer, and having the 2 weeks for assignments allowed me to work ahead or postpone until the due date depending on my travels. He was very responsive to answering emails. I greatly enjoyed this class and will use his excel model in my job. Well done!</t>
  </si>
  <si>
    <t>Dr. Jerz is a great instructor and a true asset to the MBA program. Excellent class format.</t>
  </si>
  <si>
    <t>This course was very well organized and I am impressed with the amount of effort that was put into it.  I really enjoyed being part of this class.</t>
  </si>
  <si>
    <t>Great course! Would like to see more courses developed and thought through similar to how this course was offered. Have been in the workforce 10 years - this class delivers on more realistic learning/training that is done.</t>
  </si>
  <si>
    <t>Dr. Jerz is excellent in teaching. I feel I learned a lot in this class beyond my expectation.</t>
  </si>
  <si>
    <t>Dr. Jerz is very responsive to questions or concerns.  He always followed up very quickly.</t>
  </si>
  <si>
    <t>Dr. Jerz may be the best professor I have had at Iowa. He takes a real interest in what he is teaching and in his students. This is hard to come by. I would definitely recommend his classes, and I hope to take another in the future!</t>
  </si>
  <si>
    <t>Professor Jerz treated his students with respect and care</t>
  </si>
  <si>
    <t>Great class!</t>
  </si>
  <si>
    <t>The professor is very responsible and made the online class really clear. However, I think the projects is a little hard and too much.</t>
  </si>
  <si>
    <t>Dr. Jerz's class is definitely the most well-organized online class I have ever taken! I felt I really learned the material and overall had a good experience.</t>
  </si>
  <si>
    <t>Really loved this class and helped me learn a lot about information systems. One thing I didn't like was how much software and programs we had to download throughout the course and my personal laptop has definitely not liked all the new software. We also spent a lot of money to purchase our domains at the beginning of the summer and used them for eight weeks but I will never use it again so that's disappointing.</t>
  </si>
  <si>
    <t>Professor never answered questions that I asked, would just email back random answers that were not helpful</t>
  </si>
  <si>
    <t>Database Systems</t>
  </si>
  <si>
    <t>Dr. Jerz goes above and beyond to help his students learn Business Analytics. He makes the subject very approachable and relates in back to actual business uses. His videos and excel models were fantastic. Excel techniques I learned were immediately applicable to my job doing digital marketing. I'd highly recommend Dr. Jerz courses to other students and I'd definitely take another class from him.</t>
  </si>
  <si>
    <t>Spring 2017</t>
  </si>
  <si>
    <t>Being a stats class, I expected a little bit more time spent on understanding the formulas behind the calculations we were performing.  The class was designated around just plugging values into the model and I didn't understand what was actually happening behind the scenes in the model.</t>
  </si>
  <si>
    <t>Great class that is taught in a way that is applicable to the real world.</t>
  </si>
  <si>
    <t>Dr. Jerz took a really challenging subject and made it manageable. His models clearly took a lot of time and effort to develop and were very useful. I appreciated the different delivery methods (iTunes, the website, etc.) so that students can learn best when convenient for them. I also really appreciated the ability to try the homework assignments multiple times to achieve a better understanding. Dr. Jerz was always very approachable and available to help students with questions. I do wish we learned a little more of the math behind the equations because following along with the book became challenging and the math would have helped understand how the course concepts were progressing. Overall, Dr. Jerz is a really nice guy, a fair grader, tries to make the concepts relate-able to the real world of business, and is constantly seeking to improve his course material. I found this class to be enjoyable.</t>
  </si>
  <si>
    <t>Classes were more of him talking about things that not necessarily learning</t>
  </si>
  <si>
    <t>In-class lectures could have been more focused or eliminated entirely. Lots of extraneous information. While Dr. Jerz's impressive models provide a great tool for solving statistical problems from the textbook, I wish I could have learned more about how to construct my own. His short-cuts were helpful in solving the homework, but I wish there could have been more project-based learning in order to have greater real-world applications.</t>
  </si>
  <si>
    <t>Concise videos.</t>
  </si>
  <si>
    <t>No</t>
  </si>
  <si>
    <t>The course videos are short and to the point. Instead of having hour long videos that cover 20 minutes of content, we get 20-25 minute videos that cover 20 minutes of content. Very efficient.</t>
  </si>
  <si>
    <t>The professor made it a great experience and helped understand the concepts .</t>
  </si>
  <si>
    <t>Disliked nothing.  I loved the class</t>
  </si>
  <si>
    <t>I loved that it was asynchronous.  The videos were very, very good. I am not good with numbers and I could do the class very well.</t>
  </si>
  <si>
    <t>The prof's Excel models were INCREDIBLY helpful and well thought out.  I could see myself using these in the future should the need arise!</t>
  </si>
  <si>
    <t>I LOVED taking this course online.  His videos could be stopped/started at any time I needed which allowed me to move at the exact speed I needed to for each lesson!</t>
  </si>
  <si>
    <t>NA</t>
  </si>
  <si>
    <t>The online format made it more difficult to learn complex subjects.</t>
  </si>
  <si>
    <t>The online format allowed me to utilize my time well.</t>
  </si>
  <si>
    <t>Level of learning was great for work required, fastest way from A to B that I have ever experienced. Should charge extra for the excel model he has built!</t>
  </si>
  <si>
    <t>Lectures were awesome, supplemental information was great, tools to succeed in the future given</t>
  </si>
  <si>
    <t>Sometimes, the practical side was not well explained. I felt at times I was following a formula rather than conceptually understanding the material.</t>
  </si>
  <si>
    <t>Great videos and reinforcement. Awesome excel models.</t>
  </si>
  <si>
    <t>In the space provided, list the things about the course that you disliked.</t>
  </si>
  <si>
    <t>In the space provided, list the things about the course that you especially liked.</t>
  </si>
  <si>
    <t>If you answered yes to the question above please explain why.</t>
  </si>
  <si>
    <t>Would you recommend a different type of delivery method for this course?</t>
  </si>
  <si>
    <t>The online resources were effective tools for meeting course objectives.</t>
  </si>
  <si>
    <t>I received adequate technical support to succeed in this course.</t>
  </si>
  <si>
    <t>Some of the information seemed a bit advanced.</t>
  </si>
  <si>
    <t>Very well organized and had good little unexpected hints on various items like excel.</t>
  </si>
  <si>
    <t>Was enrolled late so missed first couple assignment not my fault, hurt my score, still have a A-</t>
  </si>
  <si>
    <t>Usable Information for my business</t>
  </si>
  <si>
    <t>The only complaint would be with the dreamweaver software.  With their new trial period, it does not work well with the way projects are set up.</t>
  </si>
  <si>
    <t>Class went well assignments were easy to follow.  The project video's explained it well.  Good discussions in the class.</t>
  </si>
  <si>
    <t>i did not like how some of the applications were different</t>
  </si>
  <si>
    <t>being able to follow the videos</t>
  </si>
  <si>
    <t>i would take it in class</t>
  </si>
  <si>
    <t>Yes</t>
  </si>
  <si>
    <t>This class needs to be reevaluated and given more sh</t>
  </si>
  <si>
    <t>This class is way to much work for a 3 sh, on average I spent 15  hours a week on the projects. Additionally, the videos/content/software he uses hasn't been updated. I would've learned more in a more interactive setting, and also focusing on less programs, but more time spent on each one, verse spending money on a lot of software for us to only use it once.</t>
  </si>
  <si>
    <t>Honestly nothing. One of my least favorite classes.</t>
  </si>
  <si>
    <t>In person. Professor Jerz, does not seem to have updated his projects/videos/content/software for these projects for a few years. Therefore with my newer software I had more issues, and when it's online youre at the mercy of whoever to respond to you via discussion boards/e-mails which isnt beneficial for a tech course</t>
  </si>
  <si>
    <t>I did not like trying to figure out the projects with limited instructions, mainly the case projects.</t>
  </si>
  <si>
    <t>I liked learning new aspects of complex softwares</t>
  </si>
  <si>
    <t>More detailed instructions, possibly written out</t>
  </si>
  <si>
    <t>Because of the broad topic, I don't feel like I've mastered much in this course, but I also don't feel it is designed as such.  I'm not quite sure where to go from here in the subject, but I do feel like I know the types of questions to ask to figure it out if I am determined to do so.</t>
  </si>
  <si>
    <t>This course is so broad and vast that we were exposed to a number of excellent tools that will help us in the future.</t>
  </si>
  <si>
    <t>Dr Jerz has put together a fantastic class</t>
  </si>
  <si>
    <t>I disliked having to download so many applications. It was nice to work with them once or twice, but it was a lot and I didn't like downloading all of that on my personal computer - and it's not optional.</t>
  </si>
  <si>
    <t>This professor did an amazing job of listening to his students and making necessary adjustments along the way or explaining things or giving outside help. This professor really did an amazing job. I would recommend him to anyone.</t>
  </si>
  <si>
    <t>Started course a week early so it took a while to catch up. We had to pay for things that in the end sent us spam or the trial expired &amp; he didn't change course to avoid issue.</t>
  </si>
  <si>
    <t>Guided tutorials for assignments, ample time for quiz &amp; homework to be done.</t>
  </si>
  <si>
    <t>Dr. Jerz rocks! keep this course online.</t>
  </si>
  <si>
    <t>This is the best online course I have taken. Dr. Jerz found a way to teach students online successfully. He includes fun facts and tips in his lectures which make them more engaging. The projects are usually fun, and the topics are interesting. This class is actually relatable to every business student's future.</t>
  </si>
  <si>
    <t>The professor was very excited to teach the course, however he would diverge on tangents for sometimes up to an hour and I felt as though we were not learning much each class.  Additionally, the skills taught in this class, while helpful, should probably not constitute an entire course.  You could more from an online module in a week.</t>
  </si>
  <si>
    <t>It was great to have access to phpMyAdmin and Tableau.  I was able to self teach myself much about these two programs.</t>
  </si>
  <si>
    <t>MSCI:9230:0EXF</t>
  </si>
  <si>
    <t>9230</t>
  </si>
  <si>
    <t>We also need to take more breaks - I can't sit for 2 hours straight in a 3  hour class. Lost focus.</t>
  </si>
  <si>
    <t>I was taken aback on the project given to us and wasn't on the syllabus, at least to what I saw.</t>
  </si>
  <si>
    <t>Very neat class, something I can definitely take and apply into the real world and my job.</t>
  </si>
  <si>
    <t>A lot of time was spent going over the same topic for a long time.  I think there was a lost of time that could have been saved if the pace were quicker</t>
  </si>
  <si>
    <t>Actual exercises.</t>
  </si>
  <si>
    <t>MSCI:9230:0EXQ</t>
  </si>
  <si>
    <t>Old ACE Questions - Common Questions</t>
  </si>
  <si>
    <t>1st Online Offering</t>
  </si>
  <si>
    <t>Comparative Semesters</t>
  </si>
  <si>
    <t>Rick's ACE Results</t>
  </si>
  <si>
    <t>Data Mgt &amp; Visualization</t>
  </si>
  <si>
    <t>Found of Business Analytics</t>
  </si>
  <si>
    <t>All Category Avg</t>
  </si>
  <si>
    <t>17</t>
  </si>
  <si>
    <t>Q1</t>
  </si>
  <si>
    <t>Q2</t>
  </si>
  <si>
    <t>Q3</t>
  </si>
  <si>
    <t>Q4</t>
  </si>
  <si>
    <t>Q5</t>
  </si>
  <si>
    <t>College</t>
  </si>
  <si>
    <t>Department</t>
  </si>
  <si>
    <t>Rick's Average</t>
  </si>
  <si>
    <t>Rick's Minimum</t>
  </si>
  <si>
    <t>Rick's Maximum</t>
  </si>
  <si>
    <t>% Better than College</t>
  </si>
  <si>
    <t>% Better than Department</t>
  </si>
  <si>
    <t>Counts</t>
  </si>
  <si>
    <t>College Grade</t>
  </si>
  <si>
    <t>Department Grade</t>
  </si>
  <si>
    <t>Rick's Grade</t>
  </si>
  <si>
    <t>Grade = value/6.0</t>
  </si>
  <si>
    <t>ACE Analysis For Dr. Rick Jerz</t>
  </si>
  <si>
    <r>
      <rPr>
        <b/>
        <sz val="14"/>
        <color theme="1"/>
        <rFont val="Arial"/>
        <family val="2"/>
      </rPr>
      <t>College</t>
    </r>
    <r>
      <rPr>
        <b/>
        <sz val="11"/>
        <color theme="1"/>
        <rFont val="Arial"/>
        <family val="2"/>
      </rPr>
      <t xml:space="preserve"> </t>
    </r>
    <r>
      <rPr>
        <b/>
        <sz val="12"/>
        <color theme="1"/>
        <rFont val="Arial"/>
        <family val="2"/>
      </rPr>
      <t>- Comparative Semesters (not including COVID S2020)</t>
    </r>
  </si>
  <si>
    <t>1st Quality Matters Certified Offering</t>
  </si>
  <si>
    <t>Maximum</t>
  </si>
  <si>
    <t>Mnimum</t>
  </si>
  <si>
    <t>Overall Summary</t>
  </si>
  <si>
    <t>First Offering. In-class. w/no technology, per DEO.</t>
  </si>
  <si>
    <t>In-class, no technology, classroom problems</t>
  </si>
  <si>
    <t>Avg.</t>
  </si>
  <si>
    <t>Evaluation Criteria.  ACE Scores Detail for College, Department, and Rick.  Overall Summary</t>
  </si>
  <si>
    <t>SEC</t>
  </si>
  <si>
    <t>Use these Excel Slicers to quickly filter the data below.   Use ctrl key or multi-select tool (Excel365) to pick more than one button.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</si>
</sst>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5">
    <font>
      <sz val="11"/>
      <color theme="1"/>
      <name val="Calibri"/>
      <family val="2"/>
      <scheme val="minor"/>
    </font>
    <font>
      <sz val="12"/>
      <color theme="1"/>
      <name val="Calibri"/>
      <family val="2"/>
      <scheme val="minor"/>
    </font>
    <font>
      <sz val="12"/>
      <color theme="1"/>
      <name val="Calibri"/>
      <family val="2"/>
      <scheme val="minor"/>
    </font>
    <font>
      <sz val="10"/>
      <color indexed="8"/>
      <name val="Arial"/>
      <family val="2"/>
    </font>
    <font>
      <sz val="11"/>
      <color indexed="8"/>
      <name val="Calibri"/>
      <family val="2"/>
      <scheme val="minor"/>
    </font>
    <font>
      <sz val="10"/>
      <name val="MS Sans Serif"/>
      <family val="2"/>
    </font>
    <font>
      <b/>
      <sz val="11"/>
      <name val="Calibri"/>
      <family val="2"/>
    </font>
    <font>
      <b/>
      <sz val="11"/>
      <name val="Calibri"/>
      <family val="2"/>
    </font>
    <font>
      <sz val="8"/>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2"/>
      <color theme="1"/>
      <name val="Arial"/>
      <family val="2"/>
    </font>
    <font>
      <b/>
      <sz val="12"/>
      <color theme="1"/>
      <name val="Calibri"/>
      <family val="2"/>
    </font>
    <font>
      <sz val="11"/>
      <color indexed="8"/>
      <name val="Arial"/>
      <family val="2"/>
    </font>
    <font>
      <sz val="11"/>
      <color theme="1"/>
      <name val="Arial"/>
      <family val="2"/>
    </font>
    <font>
      <sz val="11"/>
      <name val="Arial"/>
      <family val="2"/>
    </font>
    <font>
      <b/>
      <sz val="11"/>
      <color theme="1"/>
      <name val="Arial"/>
      <family val="2"/>
    </font>
    <font>
      <sz val="11"/>
      <name val="Calibri"/>
      <family val="2"/>
      <scheme val="minor"/>
    </font>
    <font>
      <b/>
      <sz val="18"/>
      <color theme="1"/>
      <name val="Calibri"/>
      <family val="2"/>
      <scheme val="minor"/>
    </font>
    <font>
      <b/>
      <sz val="14"/>
      <color theme="1"/>
      <name val="Arial"/>
      <family val="2"/>
    </font>
    <font>
      <b/>
      <sz val="14"/>
      <color theme="1"/>
      <name val="Calibri"/>
      <family val="2"/>
    </font>
    <font>
      <b/>
      <sz val="16"/>
      <color theme="1"/>
      <name val="Calibri"/>
      <family val="2"/>
      <scheme val="minor"/>
    </font>
    <font>
      <i/>
      <sz val="14"/>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BFBFB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0" fontId="3" fillId="0" borderId="0"/>
    <xf numFmtId="0" fontId="4" fillId="0" borderId="0"/>
    <xf numFmtId="0" fontId="5" fillId="0" borderId="0"/>
    <xf numFmtId="0" fontId="2" fillId="0" borderId="0"/>
    <xf numFmtId="9" fontId="9" fillId="0" borderId="0" applyFont="0" applyFill="0" applyBorder="0" applyAlignment="0" applyProtection="0"/>
  </cellStyleXfs>
  <cellXfs count="174">
    <xf numFmtId="0" fontId="0" fillId="0" borderId="0" xfId="0"/>
    <xf numFmtId="0" fontId="4" fillId="0" borderId="0" xfId="2"/>
    <xf numFmtId="0" fontId="6" fillId="0" borderId="0" xfId="2" applyFont="1"/>
    <xf numFmtId="0" fontId="6" fillId="4" borderId="0" xfId="2" applyFont="1" applyFill="1"/>
    <xf numFmtId="0" fontId="6" fillId="5" borderId="0" xfId="2" applyFont="1" applyFill="1"/>
    <xf numFmtId="0" fontId="4" fillId="4" borderId="0" xfId="2" applyFill="1"/>
    <xf numFmtId="0" fontId="7" fillId="0" borderId="0" xfId="2" applyFont="1"/>
    <xf numFmtId="0" fontId="0" fillId="0" borderId="0" xfId="0" applyNumberFormat="1"/>
    <xf numFmtId="0" fontId="15" fillId="0" borderId="1" xfId="0" applyFont="1" applyBorder="1"/>
    <xf numFmtId="0" fontId="14" fillId="0" borderId="1" xfId="1" applyFont="1" applyBorder="1" applyAlignment="1">
      <alignment horizontal="center" vertical="center" wrapText="1"/>
    </xf>
    <xf numFmtId="0" fontId="15" fillId="0" borderId="1" xfId="0" applyFont="1" applyBorder="1" applyAlignment="1">
      <alignment horizontal="center"/>
    </xf>
    <xf numFmtId="0" fontId="14" fillId="0" borderId="3" xfId="1" applyFont="1" applyBorder="1" applyAlignment="1">
      <alignment horizontal="center" vertical="center" wrapText="1"/>
    </xf>
    <xf numFmtId="0" fontId="15" fillId="0" borderId="7" xfId="0" applyFont="1" applyBorder="1"/>
    <xf numFmtId="0" fontId="15" fillId="0" borderId="8" xfId="0" applyFont="1" applyBorder="1"/>
    <xf numFmtId="0" fontId="15" fillId="0" borderId="8" xfId="0" applyFont="1" applyBorder="1" applyAlignment="1">
      <alignment horizontal="center"/>
    </xf>
    <xf numFmtId="0" fontId="14" fillId="0" borderId="1" xfId="1" applyFont="1" applyBorder="1" applyAlignment="1">
      <alignment horizontal="left" vertical="center"/>
    </xf>
    <xf numFmtId="2" fontId="14" fillId="0" borderId="1" xfId="1" applyNumberFormat="1" applyFont="1" applyBorder="1" applyAlignment="1">
      <alignment horizontal="center" vertical="center" wrapText="1"/>
    </xf>
    <xf numFmtId="2" fontId="15" fillId="0" borderId="1" xfId="0" applyNumberFormat="1" applyFont="1" applyBorder="1" applyAlignment="1">
      <alignment horizontal="center"/>
    </xf>
    <xf numFmtId="2" fontId="15" fillId="0" borderId="1" xfId="0" applyNumberFormat="1" applyFont="1" applyBorder="1" applyAlignment="1">
      <alignment horizontal="center" wrapText="1"/>
    </xf>
    <xf numFmtId="2" fontId="15" fillId="0" borderId="8" xfId="0" applyNumberFormat="1" applyFont="1" applyBorder="1" applyAlignment="1">
      <alignment horizontal="center"/>
    </xf>
    <xf numFmtId="0" fontId="0" fillId="0" borderId="0" xfId="0" applyFont="1"/>
    <xf numFmtId="0" fontId="0" fillId="0" borderId="0" xfId="0" applyFont="1" applyAlignment="1">
      <alignment horizontal="center"/>
    </xf>
    <xf numFmtId="0" fontId="15" fillId="0" borderId="0" xfId="0" applyFont="1"/>
    <xf numFmtId="2" fontId="0" fillId="0" borderId="1" xfId="0" applyNumberFormat="1" applyFont="1" applyBorder="1"/>
    <xf numFmtId="0" fontId="0" fillId="0" borderId="1" xfId="0" applyFont="1" applyBorder="1"/>
    <xf numFmtId="0" fontId="0" fillId="0" borderId="1" xfId="0" applyFont="1" applyBorder="1" applyAlignment="1">
      <alignment horizontal="center"/>
    </xf>
    <xf numFmtId="164" fontId="0" fillId="0" borderId="0" xfId="0" applyNumberFormat="1" applyFont="1"/>
    <xf numFmtId="0" fontId="15" fillId="0" borderId="1" xfId="0" applyFont="1" applyBorder="1" applyAlignment="1">
      <alignment horizontal="right"/>
    </xf>
    <xf numFmtId="0" fontId="16" fillId="2" borderId="4" xfId="1" applyFont="1" applyFill="1" applyBorder="1" applyAlignment="1">
      <alignment horizontal="center" wrapText="1"/>
    </xf>
    <xf numFmtId="0" fontId="16" fillId="3" borderId="5" xfId="0" applyFont="1" applyFill="1" applyBorder="1" applyAlignment="1">
      <alignment horizontal="right"/>
    </xf>
    <xf numFmtId="0" fontId="16" fillId="3" borderId="5" xfId="1" applyFont="1" applyFill="1" applyBorder="1" applyAlignment="1">
      <alignment horizontal="center" wrapText="1"/>
    </xf>
    <xf numFmtId="0" fontId="16" fillId="2" borderId="5" xfId="1" applyFont="1" applyFill="1" applyBorder="1" applyAlignment="1">
      <alignment horizontal="center" wrapText="1"/>
    </xf>
    <xf numFmtId="0" fontId="0" fillId="0" borderId="14" xfId="0" applyFont="1" applyBorder="1" applyAlignment="1">
      <alignment horizontal="right"/>
    </xf>
    <xf numFmtId="0" fontId="0" fillId="0" borderId="16" xfId="0" applyFont="1" applyBorder="1" applyAlignment="1">
      <alignment horizontal="right"/>
    </xf>
    <xf numFmtId="0" fontId="0" fillId="0" borderId="0" xfId="0" applyFont="1" applyAlignment="1">
      <alignment horizontal="right"/>
    </xf>
    <xf numFmtId="0" fontId="0" fillId="0" borderId="19" xfId="0" applyFont="1" applyBorder="1" applyAlignment="1">
      <alignment horizontal="right"/>
    </xf>
    <xf numFmtId="0" fontId="0" fillId="0" borderId="5" xfId="0" applyFont="1" applyBorder="1"/>
    <xf numFmtId="0" fontId="0" fillId="0" borderId="20" xfId="0" applyFont="1" applyBorder="1"/>
    <xf numFmtId="0" fontId="15" fillId="0" borderId="14" xfId="0" applyFont="1" applyBorder="1" applyAlignment="1">
      <alignment horizontal="right"/>
    </xf>
    <xf numFmtId="0" fontId="15" fillId="0" borderId="16" xfId="0" applyFont="1" applyBorder="1" applyAlignment="1">
      <alignment horizontal="right"/>
    </xf>
    <xf numFmtId="0" fontId="16" fillId="3" borderId="5" xfId="0" applyFont="1" applyFill="1" applyBorder="1" applyAlignment="1">
      <alignment horizontal="center"/>
    </xf>
    <xf numFmtId="2" fontId="14" fillId="0" borderId="3" xfId="1" applyNumberFormat="1" applyFont="1" applyBorder="1" applyAlignment="1">
      <alignment horizontal="center" vertical="center" wrapText="1"/>
    </xf>
    <xf numFmtId="2" fontId="15" fillId="0" borderId="3" xfId="0" applyNumberFormat="1" applyFont="1" applyBorder="1" applyAlignment="1">
      <alignment horizontal="center" wrapText="1"/>
    </xf>
    <xf numFmtId="2" fontId="16" fillId="0" borderId="1" xfId="3" applyNumberFormat="1" applyFont="1" applyBorder="1" applyAlignment="1">
      <alignment horizontal="center" vertical="center"/>
    </xf>
    <xf numFmtId="2" fontId="16" fillId="0" borderId="3" xfId="3" applyNumberFormat="1" applyFont="1" applyBorder="1" applyAlignment="1">
      <alignment horizontal="center" vertical="center"/>
    </xf>
    <xf numFmtId="2" fontId="15" fillId="0" borderId="9" xfId="0" applyNumberFormat="1" applyFont="1" applyBorder="1" applyAlignment="1">
      <alignment horizontal="center"/>
    </xf>
    <xf numFmtId="0" fontId="18" fillId="3" borderId="5" xfId="0" applyFont="1" applyFill="1" applyBorder="1" applyAlignment="1">
      <alignment horizontal="center"/>
    </xf>
    <xf numFmtId="0" fontId="18" fillId="3" borderId="6" xfId="0" applyFont="1" applyFill="1" applyBorder="1" applyAlignment="1">
      <alignment horizontal="center"/>
    </xf>
    <xf numFmtId="2" fontId="0" fillId="0" borderId="1" xfId="0" applyNumberFormat="1" applyFont="1" applyBorder="1" applyAlignment="1">
      <alignment horizontal="center"/>
    </xf>
    <xf numFmtId="2" fontId="0" fillId="0" borderId="3" xfId="0" applyNumberFormat="1" applyFont="1" applyBorder="1" applyAlignment="1">
      <alignment horizontal="center"/>
    </xf>
    <xf numFmtId="0" fontId="0" fillId="0" borderId="3" xfId="0" applyFont="1" applyBorder="1" applyAlignment="1">
      <alignment horizontal="center"/>
    </xf>
    <xf numFmtId="0" fontId="0" fillId="0" borderId="0" xfId="0" applyFont="1" applyBorder="1"/>
    <xf numFmtId="0" fontId="0" fillId="0" borderId="24" xfId="0" applyFont="1" applyBorder="1"/>
    <xf numFmtId="0" fontId="15" fillId="0" borderId="16" xfId="0" applyFont="1" applyBorder="1"/>
    <xf numFmtId="0" fontId="15" fillId="0" borderId="17" xfId="0" applyFont="1" applyBorder="1"/>
    <xf numFmtId="0" fontId="15" fillId="0" borderId="17" xfId="0" applyFont="1" applyBorder="1" applyAlignment="1">
      <alignment horizontal="center"/>
    </xf>
    <xf numFmtId="0" fontId="0" fillId="0" borderId="17" xfId="0" applyFont="1" applyBorder="1"/>
    <xf numFmtId="2" fontId="15" fillId="0" borderId="17" xfId="0" applyNumberFormat="1" applyFont="1" applyBorder="1" applyAlignment="1">
      <alignment horizontal="center"/>
    </xf>
    <xf numFmtId="2" fontId="15" fillId="0" borderId="25" xfId="0" applyNumberFormat="1" applyFont="1" applyBorder="1" applyAlignment="1">
      <alignment horizontal="center"/>
    </xf>
    <xf numFmtId="0" fontId="0" fillId="0" borderId="26" xfId="0" applyFont="1" applyBorder="1"/>
    <xf numFmtId="0" fontId="0" fillId="0" borderId="27" xfId="0" applyFont="1" applyBorder="1"/>
    <xf numFmtId="0" fontId="14" fillId="0" borderId="14" xfId="1" applyFont="1" applyBorder="1" applyAlignment="1">
      <alignment horizontal="center" vertical="center" wrapText="1"/>
    </xf>
    <xf numFmtId="0" fontId="15" fillId="0" borderId="14" xfId="0" applyFont="1" applyBorder="1" applyAlignment="1">
      <alignment horizontal="center"/>
    </xf>
    <xf numFmtId="0" fontId="14" fillId="0" borderId="2" xfId="1" applyFont="1" applyBorder="1" applyAlignment="1">
      <alignment horizontal="center" vertical="center" wrapText="1"/>
    </xf>
    <xf numFmtId="0" fontId="15" fillId="0" borderId="2" xfId="0" applyFont="1" applyBorder="1" applyAlignment="1">
      <alignment horizontal="center"/>
    </xf>
    <xf numFmtId="0" fontId="0" fillId="0" borderId="29" xfId="0" applyFont="1" applyBorder="1"/>
    <xf numFmtId="0" fontId="0" fillId="0" borderId="30" xfId="0" applyFont="1" applyBorder="1"/>
    <xf numFmtId="0" fontId="0" fillId="0" borderId="14" xfId="0" applyFont="1" applyBorder="1" applyAlignment="1">
      <alignment horizontal="center"/>
    </xf>
    <xf numFmtId="2" fontId="0" fillId="0" borderId="15" xfId="0" applyNumberFormat="1" applyFont="1" applyBorder="1"/>
    <xf numFmtId="0" fontId="0" fillId="0" borderId="16" xfId="0" applyFont="1" applyBorder="1" applyAlignment="1">
      <alignment horizontal="center"/>
    </xf>
    <xf numFmtId="0" fontId="0" fillId="0" borderId="17" xfId="0" applyFont="1" applyBorder="1" applyAlignment="1">
      <alignment horizontal="center"/>
    </xf>
    <xf numFmtId="2" fontId="0" fillId="0" borderId="17" xfId="0" applyNumberFormat="1" applyFont="1" applyBorder="1" applyAlignment="1">
      <alignment horizontal="center"/>
    </xf>
    <xf numFmtId="2" fontId="0" fillId="0" borderId="18" xfId="0" applyNumberFormat="1" applyFont="1" applyBorder="1"/>
    <xf numFmtId="0" fontId="18" fillId="5" borderId="32" xfId="0" applyFont="1" applyFill="1" applyBorder="1"/>
    <xf numFmtId="1" fontId="0" fillId="0" borderId="5" xfId="0" applyNumberFormat="1" applyFont="1" applyBorder="1" applyAlignment="1">
      <alignment horizontal="center"/>
    </xf>
    <xf numFmtId="1" fontId="0" fillId="0" borderId="0" xfId="0" applyNumberFormat="1" applyFont="1"/>
    <xf numFmtId="1" fontId="0" fillId="0" borderId="1" xfId="0" applyNumberFormat="1" applyFont="1" applyBorder="1" applyAlignment="1">
      <alignment horizontal="center"/>
    </xf>
    <xf numFmtId="1" fontId="0" fillId="0" borderId="8" xfId="0" applyNumberFormat="1" applyFont="1" applyBorder="1" applyAlignment="1">
      <alignment horizontal="center"/>
    </xf>
    <xf numFmtId="0" fontId="0" fillId="0" borderId="1" xfId="0" applyFont="1" applyBorder="1" applyAlignment="1">
      <alignment horizontal="right"/>
    </xf>
    <xf numFmtId="9" fontId="0" fillId="0" borderId="1" xfId="5" applyNumberFormat="1" applyFont="1" applyBorder="1"/>
    <xf numFmtId="0" fontId="0" fillId="0" borderId="12" xfId="0" applyFont="1" applyBorder="1" applyAlignment="1">
      <alignment horizontal="right"/>
    </xf>
    <xf numFmtId="9" fontId="0" fillId="0" borderId="15" xfId="5" applyNumberFormat="1" applyFont="1" applyBorder="1"/>
    <xf numFmtId="9" fontId="0" fillId="0" borderId="17" xfId="5" applyNumberFormat="1" applyFont="1" applyBorder="1"/>
    <xf numFmtId="9" fontId="0" fillId="0" borderId="18" xfId="5" applyNumberFormat="1" applyFont="1" applyBorder="1"/>
    <xf numFmtId="2" fontId="0" fillId="4" borderId="1" xfId="0" applyNumberFormat="1" applyFont="1" applyFill="1" applyBorder="1"/>
    <xf numFmtId="0" fontId="16" fillId="2" borderId="11" xfId="1" applyFont="1" applyFill="1" applyBorder="1" applyAlignment="1">
      <alignment horizontal="center" wrapText="1"/>
    </xf>
    <xf numFmtId="0" fontId="16" fillId="3" borderId="12" xfId="0" applyFont="1" applyFill="1" applyBorder="1" applyAlignment="1">
      <alignment horizontal="right"/>
    </xf>
    <xf numFmtId="0" fontId="16" fillId="3" borderId="12" xfId="0" applyFont="1" applyFill="1" applyBorder="1" applyAlignment="1"/>
    <xf numFmtId="0" fontId="16" fillId="2" borderId="12" xfId="1" applyFont="1" applyFill="1" applyBorder="1" applyAlignment="1">
      <alignment horizontal="center" wrapText="1"/>
    </xf>
    <xf numFmtId="0" fontId="16" fillId="3" borderId="12" xfId="0" applyFont="1" applyFill="1" applyBorder="1" applyAlignment="1">
      <alignment horizontal="center"/>
    </xf>
    <xf numFmtId="0" fontId="16" fillId="2" borderId="34" xfId="1" applyFont="1" applyFill="1" applyBorder="1" applyAlignment="1">
      <alignment horizontal="center" wrapText="1"/>
    </xf>
    <xf numFmtId="2" fontId="0" fillId="0" borderId="5" xfId="0" applyNumberFormat="1" applyFont="1" applyFill="1" applyBorder="1"/>
    <xf numFmtId="2" fontId="0" fillId="0" borderId="20" xfId="0" applyNumberFormat="1" applyFont="1" applyFill="1" applyBorder="1"/>
    <xf numFmtId="2" fontId="0" fillId="0" borderId="22" xfId="0" applyNumberFormat="1" applyFont="1" applyFill="1" applyBorder="1" applyAlignment="1">
      <alignment horizontal="right"/>
    </xf>
    <xf numFmtId="2" fontId="0" fillId="0" borderId="23" xfId="0" applyNumberFormat="1" applyFont="1" applyFill="1" applyBorder="1" applyAlignment="1">
      <alignment horizontal="right"/>
    </xf>
    <xf numFmtId="9" fontId="0" fillId="0" borderId="1" xfId="5" applyFont="1" applyBorder="1"/>
    <xf numFmtId="9" fontId="0" fillId="0" borderId="12" xfId="5" applyFont="1" applyBorder="1"/>
    <xf numFmtId="9" fontId="0" fillId="0" borderId="13" xfId="5" applyFont="1" applyBorder="1"/>
    <xf numFmtId="9" fontId="0" fillId="0" borderId="15" xfId="5" applyFont="1" applyBorder="1"/>
    <xf numFmtId="0" fontId="0" fillId="0" borderId="17" xfId="0" applyFont="1" applyBorder="1" applyAlignment="1">
      <alignment horizontal="right"/>
    </xf>
    <xf numFmtId="9" fontId="0" fillId="4" borderId="17" xfId="5" applyFont="1" applyFill="1" applyBorder="1"/>
    <xf numFmtId="9" fontId="0" fillId="4" borderId="18" xfId="5" applyFont="1" applyFill="1" applyBorder="1"/>
    <xf numFmtId="2" fontId="0" fillId="4" borderId="15" xfId="0" applyNumberFormat="1" applyFont="1" applyFill="1" applyBorder="1"/>
    <xf numFmtId="0" fontId="0" fillId="0" borderId="0" xfId="0" applyFont="1" applyBorder="1" applyAlignment="1">
      <alignment horizontal="center"/>
    </xf>
    <xf numFmtId="0" fontId="0" fillId="0" borderId="0" xfId="0" applyFont="1" applyBorder="1" applyAlignment="1">
      <alignment horizontal="right"/>
    </xf>
    <xf numFmtId="2" fontId="0" fillId="0" borderId="0" xfId="0" applyNumberFormat="1" applyFont="1" applyBorder="1" applyAlignment="1">
      <alignment horizontal="center"/>
    </xf>
    <xf numFmtId="2" fontId="0" fillId="0" borderId="0" xfId="0" applyNumberFormat="1" applyFont="1" applyBorder="1"/>
    <xf numFmtId="1" fontId="0" fillId="0" borderId="0" xfId="0" applyNumberFormat="1" applyFont="1" applyBorder="1" applyAlignment="1">
      <alignment horizontal="center"/>
    </xf>
    <xf numFmtId="1" fontId="0" fillId="0" borderId="0" xfId="0" applyNumberFormat="1" applyFont="1" applyBorder="1"/>
    <xf numFmtId="1" fontId="0" fillId="0" borderId="7" xfId="0" applyNumberFormat="1"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12" xfId="0" applyFont="1" applyBorder="1"/>
    <xf numFmtId="49" fontId="0" fillId="0" borderId="12" xfId="0" applyNumberFormat="1" applyFont="1" applyBorder="1" applyAlignment="1">
      <alignment horizontal="center"/>
    </xf>
    <xf numFmtId="2" fontId="0" fillId="0" borderId="13" xfId="0" applyNumberFormat="1" applyFont="1" applyBorder="1"/>
    <xf numFmtId="0" fontId="24" fillId="7" borderId="1" xfId="0" applyFont="1" applyFill="1" applyBorder="1" applyAlignment="1">
      <alignment horizontal="right"/>
    </xf>
    <xf numFmtId="0" fontId="24" fillId="6" borderId="1" xfId="0" applyFont="1" applyFill="1" applyBorder="1" applyAlignment="1">
      <alignment horizontal="right"/>
    </xf>
    <xf numFmtId="9" fontId="0" fillId="0" borderId="0" xfId="5" applyFont="1"/>
    <xf numFmtId="2" fontId="0" fillId="0" borderId="0" xfId="0" applyNumberFormat="1" applyFont="1"/>
    <xf numFmtId="164" fontId="0" fillId="0" borderId="0" xfId="0" applyNumberFormat="1" applyFont="1" applyAlignment="1">
      <alignment horizontal="right"/>
    </xf>
    <xf numFmtId="0" fontId="16" fillId="8" borderId="5" xfId="1" applyFont="1" applyFill="1" applyBorder="1" applyAlignment="1">
      <alignment horizontal="left"/>
    </xf>
    <xf numFmtId="0" fontId="18" fillId="8" borderId="21" xfId="0" applyFont="1" applyFill="1" applyBorder="1" applyAlignment="1">
      <alignment horizontal="center"/>
    </xf>
    <xf numFmtId="0" fontId="18" fillId="8" borderId="22" xfId="0" applyFont="1" applyFill="1" applyBorder="1" applyAlignment="1">
      <alignment horizontal="right"/>
    </xf>
    <xf numFmtId="0" fontId="18" fillId="8" borderId="22" xfId="0" applyFont="1" applyFill="1" applyBorder="1" applyAlignment="1">
      <alignment horizontal="center"/>
    </xf>
    <xf numFmtId="0" fontId="18" fillId="8" borderId="22" xfId="0" applyFont="1" applyFill="1" applyBorder="1"/>
    <xf numFmtId="0" fontId="18" fillId="8" borderId="22" xfId="0" applyFont="1" applyFill="1" applyBorder="1" applyAlignment="1"/>
    <xf numFmtId="0" fontId="18" fillId="8" borderId="23" xfId="0" applyFont="1" applyFill="1" applyBorder="1" applyAlignment="1">
      <alignment horizontal="right"/>
    </xf>
    <xf numFmtId="0" fontId="0" fillId="0" borderId="1" xfId="0" applyFont="1" applyBorder="1" applyAlignment="1">
      <alignment horizontal="left"/>
    </xf>
    <xf numFmtId="0" fontId="0" fillId="0" borderId="15" xfId="0" applyFont="1" applyBorder="1" applyAlignment="1">
      <alignment horizontal="left"/>
    </xf>
    <xf numFmtId="0" fontId="0" fillId="0" borderId="35" xfId="0" applyFont="1" applyBorder="1" applyAlignment="1">
      <alignment horizontal="left"/>
    </xf>
    <xf numFmtId="0" fontId="0" fillId="0" borderId="36" xfId="0" applyFont="1" applyBorder="1" applyAlignment="1">
      <alignment horizontal="left"/>
    </xf>
    <xf numFmtId="0" fontId="10" fillId="0" borderId="10" xfId="0" applyFont="1" applyBorder="1" applyAlignment="1">
      <alignment horizontal="center"/>
    </xf>
    <xf numFmtId="0" fontId="10" fillId="0" borderId="31" xfId="0" applyFont="1" applyBorder="1" applyAlignment="1">
      <alignment horizontal="center"/>
    </xf>
    <xf numFmtId="0" fontId="21" fillId="0" borderId="21" xfId="0" applyFont="1" applyBorder="1" applyAlignment="1">
      <alignment horizontal="center"/>
    </xf>
    <xf numFmtId="0" fontId="13" fillId="0" borderId="22" xfId="0" applyFont="1" applyBorder="1" applyAlignment="1">
      <alignment horizontal="center"/>
    </xf>
    <xf numFmtId="0" fontId="13" fillId="0" borderId="23" xfId="0" applyFont="1" applyBorder="1" applyAlignment="1">
      <alignment horizont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0" fillId="0" borderId="17" xfId="0" applyFont="1" applyBorder="1" applyAlignment="1">
      <alignment horizontal="left"/>
    </xf>
    <xf numFmtId="0" fontId="0" fillId="0" borderId="18" xfId="0" applyFont="1" applyBorder="1" applyAlignment="1">
      <alignment horizontal="left"/>
    </xf>
    <xf numFmtId="0" fontId="19" fillId="0" borderId="0" xfId="0" applyFont="1" applyAlignment="1">
      <alignment horizontal="center"/>
    </xf>
    <xf numFmtId="165" fontId="1" fillId="0" borderId="0" xfId="0" applyNumberFormat="1" applyFont="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0" fillId="0" borderId="5" xfId="0" applyFont="1" applyBorder="1" applyAlignment="1">
      <alignment horizontal="left"/>
    </xf>
    <xf numFmtId="0" fontId="0" fillId="0" borderId="20" xfId="0" applyFont="1" applyBorder="1" applyAlignment="1">
      <alignment horizontal="left"/>
    </xf>
    <xf numFmtId="0" fontId="13" fillId="0" borderId="21" xfId="0" applyFont="1" applyBorder="1" applyAlignment="1">
      <alignment horizontal="center"/>
    </xf>
    <xf numFmtId="0" fontId="10" fillId="0" borderId="0" xfId="0" applyFont="1" applyAlignment="1">
      <alignment horizontal="center"/>
    </xf>
    <xf numFmtId="0" fontId="0" fillId="0" borderId="16" xfId="0" applyFont="1" applyBorder="1" applyAlignment="1">
      <alignment horizontal="right"/>
    </xf>
    <xf numFmtId="0" fontId="0" fillId="0" borderId="17" xfId="0" applyFont="1" applyBorder="1" applyAlignment="1">
      <alignment horizontal="right"/>
    </xf>
    <xf numFmtId="0" fontId="0" fillId="0" borderId="0" xfId="0" applyFont="1" applyAlignment="1">
      <alignment horizontal="right"/>
    </xf>
    <xf numFmtId="0" fontId="0" fillId="0" borderId="11" xfId="0" applyFont="1" applyBorder="1" applyAlignment="1">
      <alignment horizontal="right"/>
    </xf>
    <xf numFmtId="0" fontId="0" fillId="0" borderId="12" xfId="0" applyFont="1" applyBorder="1" applyAlignment="1">
      <alignment horizontal="right"/>
    </xf>
    <xf numFmtId="0" fontId="0" fillId="0" borderId="14" xfId="0" applyFont="1" applyFill="1" applyBorder="1" applyAlignment="1">
      <alignment horizontal="right"/>
    </xf>
    <xf numFmtId="0" fontId="0" fillId="0" borderId="1" xfId="0" applyFont="1" applyFill="1" applyBorder="1" applyAlignment="1">
      <alignment horizontal="right"/>
    </xf>
    <xf numFmtId="0" fontId="0" fillId="0" borderId="16" xfId="0" applyFont="1" applyFill="1" applyBorder="1" applyAlignment="1">
      <alignment horizontal="right"/>
    </xf>
    <xf numFmtId="0" fontId="0" fillId="0" borderId="17" xfId="0" applyFont="1" applyFill="1" applyBorder="1" applyAlignment="1">
      <alignment horizontal="right"/>
    </xf>
    <xf numFmtId="0" fontId="0" fillId="0" borderId="14" xfId="0" applyFont="1" applyBorder="1" applyAlignment="1">
      <alignment horizontal="right"/>
    </xf>
    <xf numFmtId="0" fontId="0" fillId="0" borderId="1" xfId="0" applyFont="1" applyBorder="1" applyAlignment="1">
      <alignment horizontal="right"/>
    </xf>
    <xf numFmtId="0" fontId="0" fillId="0" borderId="28" xfId="0" applyFont="1" applyBorder="1" applyAlignment="1">
      <alignment horizontal="center"/>
    </xf>
    <xf numFmtId="0" fontId="0" fillId="0" borderId="29" xfId="0" applyFont="1" applyBorder="1" applyAlignment="1">
      <alignment horizontal="center"/>
    </xf>
    <xf numFmtId="0" fontId="23" fillId="0" borderId="28" xfId="0" applyFont="1" applyBorder="1" applyAlignment="1">
      <alignment horizontal="left" vertical="top" indent="2"/>
    </xf>
    <xf numFmtId="0" fontId="23" fillId="0" borderId="29" xfId="0" applyFont="1" applyBorder="1" applyAlignment="1">
      <alignment horizontal="left" vertical="top" indent="2"/>
    </xf>
    <xf numFmtId="0" fontId="23" fillId="0" borderId="30" xfId="0" applyFont="1" applyBorder="1" applyAlignment="1">
      <alignment horizontal="left" vertical="top" indent="2"/>
    </xf>
    <xf numFmtId="0" fontId="10" fillId="0" borderId="33" xfId="0" applyFont="1" applyBorder="1" applyAlignment="1">
      <alignment horizontal="center"/>
    </xf>
    <xf numFmtId="0" fontId="11" fillId="0" borderId="28" xfId="0" applyFont="1" applyBorder="1" applyAlignment="1">
      <alignment horizontal="center"/>
    </xf>
    <xf numFmtId="0" fontId="11" fillId="0" borderId="29" xfId="0" applyFont="1" applyBorder="1" applyAlignment="1">
      <alignment horizontal="center"/>
    </xf>
    <xf numFmtId="0" fontId="0" fillId="0" borderId="19" xfId="0" applyFont="1" applyBorder="1" applyAlignment="1">
      <alignment horizontal="right"/>
    </xf>
    <xf numFmtId="0" fontId="0" fillId="0" borderId="5" xfId="0" applyFont="1" applyBorder="1" applyAlignment="1">
      <alignment horizontal="right"/>
    </xf>
    <xf numFmtId="0" fontId="22" fillId="0" borderId="28" xfId="0" applyFont="1" applyBorder="1" applyAlignment="1">
      <alignment horizontal="center"/>
    </xf>
    <xf numFmtId="0" fontId="22" fillId="0" borderId="29" xfId="0" applyFont="1" applyBorder="1" applyAlignment="1">
      <alignment horizontal="center"/>
    </xf>
    <xf numFmtId="0" fontId="22" fillId="0" borderId="30" xfId="0" applyFont="1" applyBorder="1" applyAlignment="1">
      <alignment horizontal="center"/>
    </xf>
  </cellXfs>
  <cellStyles count="6">
    <cellStyle name="Normal" xfId="0" builtinId="0"/>
    <cellStyle name="Normal 2" xfId="2" xr:uid="{FDAEB843-8809-47C4-BA98-A546BD418756}"/>
    <cellStyle name="Normal 3" xfId="4" xr:uid="{C25E81F3-3F63-2741-9C53-04882F039D29}"/>
    <cellStyle name="Normal 3 2" xfId="3" xr:uid="{581C2759-8196-47F0-880D-9C8D853422DA}"/>
    <cellStyle name="Normal_Sheet1" xfId="1" xr:uid="{1621DA88-64F4-4D36-80B7-1FBE94A81AAA}"/>
    <cellStyle name="Percent" xfId="5" builtinId="5"/>
  </cellStyles>
  <dxfs count="140">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font>
      <alignment horizont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font>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font>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font>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font>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font>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alignment horizont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font>
        <strike val="0"/>
        <outline val="0"/>
        <shadow val="0"/>
        <u val="none"/>
        <vertAlign val="baseline"/>
        <sz val="11"/>
      </font>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font>
    </dxf>
    <dxf>
      <border>
        <bottom style="thin">
          <color indexed="64"/>
        </bottom>
      </border>
    </dxf>
    <dxf>
      <font>
        <strike val="0"/>
        <outline val="0"/>
        <shadow val="0"/>
        <u val="none"/>
        <vertAlign val="baseline"/>
        <sz val="11"/>
        <color auto="1"/>
      </font>
      <fill>
        <patternFill patternType="solid">
          <fgColor indexed="64"/>
          <bgColor theme="0" tint="-0.249977111117893"/>
        </patternFill>
      </fill>
      <alignment vertical="bottom"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1"/>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indexed="8"/>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border diagonalUp="0" diagonalDown="0" outline="0">
        <left style="medium">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Arial"/>
        <family val="2"/>
        <scheme val="none"/>
      </font>
      <alignment horizontal="center" textRotation="0" indent="0" justifyLastLine="0" shrinkToFit="0" readingOrder="0"/>
      <border diagonalUp="0" diagonalDown="0">
        <left/>
        <right style="thin">
          <color indexed="64"/>
        </right>
        <top style="thin">
          <color indexed="64"/>
        </top>
        <bottom style="thin">
          <color indexed="64"/>
        </bottom>
      </border>
    </dxf>
    <dxf>
      <border>
        <top style="thin">
          <color indexed="64"/>
        </top>
      </border>
    </dxf>
    <dxf>
      <font>
        <strike val="0"/>
        <outline val="0"/>
        <shadow val="0"/>
        <u val="none"/>
        <vertAlign val="baseline"/>
        <sz val="11"/>
        <family val="2"/>
      </font>
      <border diagonalUp="0" diagonalDown="0">
        <left style="thin">
          <color indexed="64"/>
        </left>
        <right style="thin">
          <color indexed="64"/>
        </right>
        <top/>
        <bottom/>
        <vertical style="thin">
          <color indexed="64"/>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indexed="22"/>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 formatCode="0"/>
      <border diagonalUp="0" diagonalDown="0" outline="0">
        <left/>
        <right/>
        <top/>
        <bottom/>
      </border>
    </dxf>
    <dxf>
      <font>
        <strike val="0"/>
        <outline val="0"/>
        <shadow val="0"/>
        <u val="none"/>
        <vertAlign val="baseline"/>
        <sz val="11"/>
      </font>
      <numFmt numFmtId="1" formatCode="0"/>
    </dxf>
    <dxf>
      <font>
        <b val="0"/>
        <i val="0"/>
        <strike val="0"/>
        <condense val="0"/>
        <extend val="0"/>
        <outline val="0"/>
        <shadow val="0"/>
        <u val="none"/>
        <vertAlign val="baseline"/>
        <sz val="11"/>
        <color theme="1"/>
        <name val="Calibri"/>
        <family val="2"/>
        <scheme val="minor"/>
      </font>
      <numFmt numFmtId="1" formatCode="0"/>
      <border diagonalUp="0" diagonalDown="0" outline="0">
        <left/>
        <right/>
        <top/>
        <bottom/>
      </border>
    </dxf>
    <dxf>
      <font>
        <strike val="0"/>
        <outline val="0"/>
        <shadow val="0"/>
        <u val="none"/>
        <vertAlign val="baseline"/>
        <sz val="11"/>
      </font>
      <numFmt numFmtId="1" formatCode="0"/>
    </dxf>
    <dxf>
      <font>
        <b val="0"/>
        <i val="0"/>
        <strike val="0"/>
        <condense val="0"/>
        <extend val="0"/>
        <outline val="0"/>
        <shadow val="0"/>
        <u val="none"/>
        <vertAlign val="baseline"/>
        <sz val="11"/>
        <color theme="1"/>
        <name val="Calibri"/>
        <family val="2"/>
        <scheme val="minor"/>
      </font>
      <numFmt numFmtId="1" formatCode="0"/>
      <border diagonalUp="0" diagonalDown="0" outline="0">
        <left/>
        <right/>
        <top/>
        <bottom/>
      </border>
    </dxf>
    <dxf>
      <font>
        <strike val="0"/>
        <outline val="0"/>
        <shadow val="0"/>
        <u val="none"/>
        <vertAlign val="baseline"/>
        <sz val="11"/>
      </font>
      <numFmt numFmtId="1" formatCode="0"/>
    </dxf>
    <dxf>
      <font>
        <b val="0"/>
        <i val="0"/>
        <strike val="0"/>
        <condense val="0"/>
        <extend val="0"/>
        <outline val="0"/>
        <shadow val="0"/>
        <u val="none"/>
        <vertAlign val="baseline"/>
        <sz val="11"/>
        <color theme="1"/>
        <name val="Calibri"/>
        <family val="2"/>
        <scheme val="minor"/>
      </font>
      <numFmt numFmtId="1" formatCode="0"/>
      <border diagonalUp="0" diagonalDown="0" outline="0">
        <left/>
        <right/>
        <top/>
        <bottom/>
      </border>
    </dxf>
    <dxf>
      <font>
        <strike val="0"/>
        <outline val="0"/>
        <shadow val="0"/>
        <u val="none"/>
        <vertAlign val="baseline"/>
        <sz val="11"/>
      </font>
      <numFmt numFmtId="1" formatCode="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sz val="11"/>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2" formatCode="0.00"/>
      <border diagonalUp="0" diagonalDown="0" outline="0">
        <left/>
        <right/>
        <top/>
        <bottom/>
      </border>
    </dxf>
    <dxf>
      <font>
        <strike val="0"/>
        <outline val="0"/>
        <shadow val="0"/>
        <u val="none"/>
        <vertAlign val="baseline"/>
        <sz val="11"/>
      </font>
      <numFmt numFmtId="2" formatCode="0.0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border diagonalUp="0" diagonalDown="0" outline="0">
        <left/>
        <right/>
        <top/>
        <bottom/>
      </border>
    </dxf>
    <dxf>
      <font>
        <strike val="0"/>
        <outline val="0"/>
        <shadow val="0"/>
        <u val="none"/>
        <vertAlign val="baseline"/>
        <sz val="11"/>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2" formatCode="0.00"/>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2" formatCode="0.00"/>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2" formatCode="0.00"/>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2" formatCode="0.00"/>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2" formatCode="0.00"/>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right/>
        <top/>
        <bottom/>
      </border>
    </dxf>
    <dxf>
      <font>
        <strike val="0"/>
        <outline val="0"/>
        <shadow val="0"/>
        <u val="none"/>
        <vertAlign val="baseline"/>
        <sz val="11"/>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strike val="0"/>
        <outline val="0"/>
        <shadow val="0"/>
        <u val="none"/>
        <vertAlign val="baseline"/>
        <sz val="11"/>
      </font>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font>
    </dxf>
    <dxf>
      <font>
        <strike val="0"/>
        <outline val="0"/>
        <shadow val="0"/>
        <u val="none"/>
        <vertAlign val="baseline"/>
        <sz val="11"/>
      </font>
    </dxf>
    <dxf>
      <border>
        <bottom style="medium">
          <color indexed="64"/>
        </bottom>
      </border>
    </dxf>
    <dxf>
      <font>
        <strike val="0"/>
        <outline val="0"/>
        <shadow val="0"/>
        <u val="none"/>
        <vertAlign val="baseline"/>
        <sz val="11"/>
        <color auto="1"/>
        <name val="Calibri"/>
        <family val="2"/>
        <scheme val="minor"/>
      </font>
      <fill>
        <patternFill patternType="solid">
          <fgColor indexed="64"/>
          <bgColor theme="9" tint="0.59999389629810485"/>
        </patternFill>
      </fill>
      <border diagonalUp="0" diagonalDown="0">
        <left style="thin">
          <color indexed="64"/>
        </left>
        <right style="thin">
          <color indexed="64"/>
        </right>
        <top/>
        <bottom/>
        <vertical style="thin">
          <color indexed="64"/>
        </vertical>
        <horizontal/>
      </border>
    </dxf>
    <dxf>
      <font>
        <b/>
        <i val="0"/>
      </font>
      <fill>
        <patternFill>
          <bgColor theme="5" tint="0.59996337778862885"/>
        </patternFill>
      </fill>
    </dxf>
    <dxf>
      <font>
        <b/>
        <i val="0"/>
      </font>
      <fill>
        <patternFill>
          <bgColor theme="7" tint="0.39994506668294322"/>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microsoft.com/office/2007/relationships/slicerCache" Target="slicerCaches/slicerCache5.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microsoft.com/office/2007/relationships/slicerCache" Target="slicerCaches/slicerCache2.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microsoft.com/office/2007/relationships/slicerCache" Target="slicerCaches/slicerCache1.xml"/><Relationship Id="rId48" Type="http://schemas.microsoft.com/office/2007/relationships/slicerCache" Target="slicerCaches/slicerCache6.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microsoft.com/office/2007/relationships/slicerCache" Target="slicerCaches/slicerCache4.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190500</xdr:colOff>
      <xdr:row>47</xdr:row>
      <xdr:rowOff>271779</xdr:rowOff>
    </xdr:from>
    <xdr:to>
      <xdr:col>22</xdr:col>
      <xdr:colOff>762000</xdr:colOff>
      <xdr:row>47</xdr:row>
      <xdr:rowOff>911860</xdr:rowOff>
    </xdr:to>
    <xdr:grpSp>
      <xdr:nvGrpSpPr>
        <xdr:cNvPr id="2" name="Group 1">
          <a:extLst>
            <a:ext uri="{FF2B5EF4-FFF2-40B4-BE49-F238E27FC236}">
              <a16:creationId xmlns:a16="http://schemas.microsoft.com/office/drawing/2014/main" id="{B404846A-EAE6-7E4E-ACD2-6EAB916BBADE}"/>
            </a:ext>
          </a:extLst>
        </xdr:cNvPr>
        <xdr:cNvGrpSpPr/>
      </xdr:nvGrpSpPr>
      <xdr:grpSpPr>
        <a:xfrm>
          <a:off x="406400" y="9733279"/>
          <a:ext cx="16611600" cy="640081"/>
          <a:chOff x="203200" y="9326879"/>
          <a:chExt cx="16294100" cy="640081"/>
        </a:xfrm>
      </xdr:grpSpPr>
      <mc:AlternateContent xmlns:mc="http://schemas.openxmlformats.org/markup-compatibility/2006" xmlns:sle15="http://schemas.microsoft.com/office/drawing/2012/slicer">
        <mc:Choice Requires="sle15">
          <xdr:graphicFrame macro="">
            <xdr:nvGraphicFramePr>
              <xdr:cNvPr id="5" name="Mode 1">
                <a:extLst>
                  <a:ext uri="{FF2B5EF4-FFF2-40B4-BE49-F238E27FC236}">
                    <a16:creationId xmlns:a16="http://schemas.microsoft.com/office/drawing/2014/main" id="{AF75EF6F-D33D-5D48-AC60-DE7EDEF4E98B}"/>
                  </a:ext>
                </a:extLst>
              </xdr:cNvPr>
              <xdr:cNvGraphicFramePr>
                <a:graphicFrameLocks noMove="1" noResize="1"/>
              </xdr:cNvGraphicFramePr>
            </xdr:nvGraphicFramePr>
            <xdr:xfrm>
              <a:off x="5043772" y="9326880"/>
              <a:ext cx="2280382" cy="640080"/>
            </xdr:xfrm>
            <a:graphic>
              <a:graphicData uri="http://schemas.microsoft.com/office/drawing/2010/slicer">
                <sle:slicer xmlns:sle="http://schemas.microsoft.com/office/drawing/2010/slicer" name="Mode 1"/>
              </a:graphicData>
            </a:graphic>
          </xdr:graphicFrame>
        </mc:Choice>
        <mc:Fallback xmlns="">
          <xdr:sp macro="" textlink="">
            <xdr:nvSpPr>
              <xdr:cNvPr id="0" name=""/>
              <xdr:cNvSpPr>
                <a:spLocks noTextEdit="1"/>
              </xdr:cNvSpPr>
            </xdr:nvSpPr>
            <xdr:spPr>
              <a:xfrm>
                <a:off x="5246972" y="9695180"/>
                <a:ext cx="2280382" cy="6400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6" name="CourseName">
                <a:extLst>
                  <a:ext uri="{FF2B5EF4-FFF2-40B4-BE49-F238E27FC236}">
                    <a16:creationId xmlns:a16="http://schemas.microsoft.com/office/drawing/2014/main" id="{BDB93D6B-0429-8F43-AA77-C3D571C73F20}"/>
                  </a:ext>
                </a:extLst>
              </xdr:cNvPr>
              <xdr:cNvGraphicFramePr>
                <a:graphicFrameLocks noMove="1" noResize="1"/>
              </xdr:cNvGraphicFramePr>
            </xdr:nvGraphicFramePr>
            <xdr:xfrm>
              <a:off x="7327900" y="9326880"/>
              <a:ext cx="9169400" cy="640080"/>
            </xdr:xfrm>
            <a:graphic>
              <a:graphicData uri="http://schemas.microsoft.com/office/drawing/2010/slicer">
                <sle:slicer xmlns:sle="http://schemas.microsoft.com/office/drawing/2010/slicer" name="CourseName"/>
              </a:graphicData>
            </a:graphic>
          </xdr:graphicFrame>
        </mc:Choice>
        <mc:Fallback xmlns="">
          <xdr:sp macro="" textlink="">
            <xdr:nvSpPr>
              <xdr:cNvPr id="0" name=""/>
              <xdr:cNvSpPr>
                <a:spLocks noTextEdit="1"/>
              </xdr:cNvSpPr>
            </xdr:nvSpPr>
            <xdr:spPr>
              <a:xfrm>
                <a:off x="7531100" y="9695180"/>
                <a:ext cx="9169400" cy="6400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7" name="Sem 1">
                <a:extLst>
                  <a:ext uri="{FF2B5EF4-FFF2-40B4-BE49-F238E27FC236}">
                    <a16:creationId xmlns:a16="http://schemas.microsoft.com/office/drawing/2014/main" id="{D889CEA3-EA69-C243-A8ED-C0716B0C7768}"/>
                  </a:ext>
                </a:extLst>
              </xdr:cNvPr>
              <xdr:cNvGraphicFramePr>
                <a:graphicFrameLocks noMove="1" noResize="1"/>
              </xdr:cNvGraphicFramePr>
            </xdr:nvGraphicFramePr>
            <xdr:xfrm>
              <a:off x="2861245" y="9326879"/>
              <a:ext cx="2178782" cy="640080"/>
            </xdr:xfrm>
            <a:graphic>
              <a:graphicData uri="http://schemas.microsoft.com/office/drawing/2010/slicer">
                <sle:slicer xmlns:sle="http://schemas.microsoft.com/office/drawing/2010/slicer" name="Sem 1"/>
              </a:graphicData>
            </a:graphic>
          </xdr:graphicFrame>
        </mc:Choice>
        <mc:Fallback xmlns="">
          <xdr:sp macro="" textlink="">
            <xdr:nvSpPr>
              <xdr:cNvPr id="0" name=""/>
              <xdr:cNvSpPr>
                <a:spLocks noTextEdit="1"/>
              </xdr:cNvSpPr>
            </xdr:nvSpPr>
            <xdr:spPr>
              <a:xfrm>
                <a:off x="3064445" y="9695179"/>
                <a:ext cx="2178782" cy="6400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9" name="Year">
                <a:extLst>
                  <a:ext uri="{FF2B5EF4-FFF2-40B4-BE49-F238E27FC236}">
                    <a16:creationId xmlns:a16="http://schemas.microsoft.com/office/drawing/2014/main" id="{9D08068C-E49C-9749-8760-51C5C7534080}"/>
                  </a:ext>
                </a:extLst>
              </xdr:cNvPr>
              <xdr:cNvGraphicFramePr>
                <a:graphicFrameLocks noMove="1" noResize="1"/>
              </xdr:cNvGraphicFramePr>
            </xdr:nvGraphicFramePr>
            <xdr:xfrm>
              <a:off x="203200" y="9326879"/>
              <a:ext cx="2654300" cy="64008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406400" y="9695179"/>
                <a:ext cx="2654300" cy="6400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grpSp>
    <xdr:clientData/>
  </xdr:twoCellAnchor>
  <xdr:twoCellAnchor editAs="absolute">
    <xdr:from>
      <xdr:col>21</xdr:col>
      <xdr:colOff>88900</xdr:colOff>
      <xdr:row>13</xdr:row>
      <xdr:rowOff>1</xdr:rowOff>
    </xdr:from>
    <xdr:to>
      <xdr:col>21</xdr:col>
      <xdr:colOff>1917700</xdr:colOff>
      <xdr:row>17</xdr:row>
      <xdr:rowOff>12700</xdr:rowOff>
    </xdr:to>
    <mc:AlternateContent xmlns:mc="http://schemas.openxmlformats.org/markup-compatibility/2006" xmlns:sle15="http://schemas.microsoft.com/office/drawing/2012/slicer">
      <mc:Choice Requires="sle15">
        <xdr:graphicFrame macro="">
          <xdr:nvGraphicFramePr>
            <xdr:cNvPr id="3" name="Year 1">
              <a:extLst>
                <a:ext uri="{FF2B5EF4-FFF2-40B4-BE49-F238E27FC236}">
                  <a16:creationId xmlns:a16="http://schemas.microsoft.com/office/drawing/2014/main" id="{8B49EFA0-4B25-BA47-BC9F-BD952AB9B41E}"/>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13411200" y="2692401"/>
              <a:ext cx="1828800" cy="87629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21</xdr:col>
      <xdr:colOff>101600</xdr:colOff>
      <xdr:row>27</xdr:row>
      <xdr:rowOff>190501</xdr:rowOff>
    </xdr:from>
    <xdr:to>
      <xdr:col>21</xdr:col>
      <xdr:colOff>1930400</xdr:colOff>
      <xdr:row>32</xdr:row>
      <xdr:rowOff>127001</xdr:rowOff>
    </xdr:to>
    <mc:AlternateContent xmlns:mc="http://schemas.openxmlformats.org/markup-compatibility/2006" xmlns:sle15="http://schemas.microsoft.com/office/drawing/2012/slicer">
      <mc:Choice Requires="sle15">
        <xdr:graphicFrame macro="">
          <xdr:nvGraphicFramePr>
            <xdr:cNvPr id="4" name="Year 2">
              <a:extLst>
                <a:ext uri="{FF2B5EF4-FFF2-40B4-BE49-F238E27FC236}">
                  <a16:creationId xmlns:a16="http://schemas.microsoft.com/office/drawing/2014/main" id="{9F5859AD-398F-2B48-9800-DB5368824AE2}"/>
                </a:ext>
              </a:extLst>
            </xdr:cNvPr>
            <xdr:cNvGraphicFramePr/>
          </xdr:nvGraphicFramePr>
          <xdr:xfrm>
            <a:off x="0" y="0"/>
            <a:ext cx="0" cy="0"/>
          </xdr:xfrm>
          <a:graphic>
            <a:graphicData uri="http://schemas.microsoft.com/office/drawing/2010/slicer">
              <sle:slicer xmlns:sle="http://schemas.microsoft.com/office/drawing/2010/slicer" name="Year 2"/>
            </a:graphicData>
          </a:graphic>
        </xdr:graphicFrame>
      </mc:Choice>
      <mc:Fallback xmlns="">
        <xdr:sp macro="" textlink="">
          <xdr:nvSpPr>
            <xdr:cNvPr id="0" name=""/>
            <xdr:cNvSpPr>
              <a:spLocks noTextEdit="1"/>
            </xdr:cNvSpPr>
          </xdr:nvSpPr>
          <xdr:spPr>
            <a:xfrm>
              <a:off x="13106400" y="5651501"/>
              <a:ext cx="1828800" cy="9906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m" xr10:uid="{82C6DC48-6E05-A348-8A59-2081D0EE3398}" sourceName="Sem">
  <extLst>
    <x:ext xmlns:x15="http://schemas.microsoft.com/office/spreadsheetml/2010/11/main" uri="{2F2917AC-EB37-4324-AD4E-5DD8C200BD13}">
      <x15:tableSlicerCache tableId="7" column="5"/>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de" xr10:uid="{ACD9B4AE-6F40-2B4F-B51B-3FA762D5B2A5}" sourceName="Mode">
  <extLst>
    <x:ext xmlns:x15="http://schemas.microsoft.com/office/spreadsheetml/2010/11/main" uri="{2F2917AC-EB37-4324-AD4E-5DD8C200BD13}">
      <x15:tableSlicerCache tableId="7" column="19"/>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Name" xr10:uid="{ED18BE53-BF58-7540-A710-3592020A5048}" sourceName="Course Name">
  <extLst>
    <x:ext xmlns:x15="http://schemas.microsoft.com/office/spreadsheetml/2010/11/main" uri="{2F2917AC-EB37-4324-AD4E-5DD8C200BD13}">
      <x15:tableSlicerCache tableId="7"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7F8BEA97-19C8-AD4C-AA5E-56D7BDCBC72D}" sourceName="Year">
  <extLst>
    <x:ext xmlns:x15="http://schemas.microsoft.com/office/spreadsheetml/2010/11/main" uri="{2F2917AC-EB37-4324-AD4E-5DD8C200BD13}">
      <x15:tableSlicerCache tableId="7" column="20"/>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1" xr10:uid="{DFC8C658-66F4-B042-A023-3A2208C1D4CA}" sourceName="Year">
  <extLst>
    <x:ext xmlns:x15="http://schemas.microsoft.com/office/spreadsheetml/2010/11/main" uri="{2F2917AC-EB37-4324-AD4E-5DD8C200BD13}">
      <x15:tableSlicerCache tableId="1" column="1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2" xr10:uid="{2B4EB5EC-E2D7-DE49-A08F-5334CCD1B394}" sourceName="Year">
  <extLst>
    <x:ext xmlns:x15="http://schemas.microsoft.com/office/spreadsheetml/2010/11/main" uri="{2F2917AC-EB37-4324-AD4E-5DD8C200BD13}">
      <x15:tableSlicerCache tableId="3" column="1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m 1" xr10:uid="{C117B12F-7AC3-A445-BA39-9891F02C0CB5}" cache="Slicer_Sem" caption="Sem" columnCount="3" style="SlicerStyleLight6" lockedPosition="1" rowHeight="230716"/>
  <slicer name="Mode 1" xr10:uid="{BC113F19-A213-A24E-8AEB-C69A9C44E99B}" cache="Slicer_Mode" caption="Mode" columnCount="3" style="SlicerStyleLight6" lockedPosition="1" rowHeight="230716"/>
  <slicer name="CourseName" xr10:uid="{4B845F9B-EBE5-2545-BB64-B97A6EB81F1F}" cache="Slicer_CourseName" caption="Course Name" columnCount="5" style="SlicerStyleLight6" lockedPosition="1" rowHeight="230716"/>
  <slicer name="Year" xr10:uid="{636D65DF-5511-1A4D-A92B-CC54C658DA00}" cache="Slicer_Year" caption="Year" columnCount="4" style="SlicerStyleLight6" lockedPosition="1" rowHeight="230716"/>
  <slicer name="Year 1" xr10:uid="{8B377808-1F24-DF47-9015-E6F71BAD55A3}" cache="Slicer_Year1" caption="Year" columnCount="2" style="SlicerStyleLight4" lockedPosition="1" rowHeight="230716"/>
  <slicer name="Year 2" xr10:uid="{3B4EFE4E-462A-6542-A10A-CD7F331E8ED8}" cache="Slicer_Year2" caption="Year" columnCount="2" style="SlicerStyleLight2"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084F6EE-24FA-3743-BB31-5AE6617E5792}" name="Table7" displayName="Table7" ref="B49:AB90" totalsRowCount="1" headerRowDxfId="137" dataDxfId="135" totalsRowDxfId="134" headerRowBorderDxfId="136">
  <autoFilter ref="B49:AB89" xr:uid="{9C79B67F-EF4A-3F46-99E0-6CA873288D6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14960557-447E-6A44-95E2-BE8109DF60A4}" name="Dept " dataDxfId="133" totalsRowDxfId="132"/>
    <tableColumn id="2" xr3:uid="{68E934F8-8798-AC42-A3A4-5B349FD7F764}" name="Course#" dataDxfId="131" totalsRowDxfId="130"/>
    <tableColumn id="3" xr3:uid="{46D75413-29F7-214D-B5B4-D6CA77DE27DE}" name="SEC" dataDxfId="129" totalsRowDxfId="128"/>
    <tableColumn id="19" xr3:uid="{F44E5B60-048A-2C44-AFDF-954D31197EC9}" name="Mode" dataDxfId="127" totalsRowDxfId="126"/>
    <tableColumn id="4" xr3:uid="{DA889E6E-5B37-2A45-A7EC-2D4660E506CB}" name="Course Name" totalsRowLabel="Counts" dataDxfId="125" totalsRowDxfId="124"/>
    <tableColumn id="5" xr3:uid="{8BCB1063-989C-7143-8C12-5B38A7B21FA2}" name="Sem" dataDxfId="123" totalsRowDxfId="122"/>
    <tableColumn id="20" xr3:uid="{26246D7D-7A66-FA40-B7B8-50E0099E24F9}" name="Year" totalsRowFunction="count" dataDxfId="121" totalsRowDxfId="120"/>
    <tableColumn id="6" xr3:uid="{7D9A83BB-C35A-554C-A849-220B05C06922}" name="Enrollment" totalsRowFunction="sum" dataDxfId="119" totalsRowDxfId="118"/>
    <tableColumn id="7" xr3:uid="{70BB3EF4-5BB6-2D43-9D46-7A9C76330B87}" name="# Res" totalsRowFunction="custom" dataDxfId="117" totalsRowDxfId="116">
      <totalsRowFormula>SUBTOTAL(9,Table7['# Res])</totalsRowFormula>
    </tableColumn>
    <tableColumn id="8" xr3:uid="{A8EBBF32-BA39-0F44-93FF-04E755ECAA7F}" name="#218 " dataDxfId="115" totalsRowDxfId="114"/>
    <tableColumn id="9" xr3:uid="{8487146B-2A06-4F4C-9259-049CF84EA3FF}" name="#316 " dataDxfId="113" totalsRowDxfId="112"/>
    <tableColumn id="10" xr3:uid="{1BC9B527-A180-DC49-B655-8144077F23BC}" name="#326 " dataDxfId="111" totalsRowDxfId="110"/>
    <tableColumn id="11" xr3:uid="{EC1D9084-E8D6-9A4A-A104-AC0B3EAF53B4}" name="#101 " dataDxfId="109" totalsRowDxfId="108"/>
    <tableColumn id="12" xr3:uid="{8452D233-871C-A148-A88D-15309B140D1F}" name="#111 " dataDxfId="107" totalsRowDxfId="106"/>
    <tableColumn id="13" xr3:uid="{02B08F76-9397-2748-9CE2-CC93874C3CA4}" name="1" dataDxfId="105" totalsRowDxfId="104"/>
    <tableColumn id="14" xr3:uid="{F1987CEB-C11F-D645-AC0D-40C6D2BD684D}" name="2" dataDxfId="103" totalsRowDxfId="102"/>
    <tableColumn id="15" xr3:uid="{0D1CAE4F-BE04-ED49-B99D-6C565456F433}" name="3" dataDxfId="101" totalsRowDxfId="100"/>
    <tableColumn id="16" xr3:uid="{0A90BE5D-2C02-B745-AE64-69B93B0CE432}" name="4" dataDxfId="99" totalsRowDxfId="98"/>
    <tableColumn id="17" xr3:uid="{9048D40C-162C-A447-B75A-75AFEE72A974}" name="5" dataDxfId="97" totalsRowDxfId="96"/>
    <tableColumn id="18" xr3:uid="{EEC7920C-4D1A-9C46-A85B-A4F7089EAB79}" name="6" dataDxfId="95" totalsRowDxfId="94"/>
    <tableColumn id="21" xr3:uid="{7AF45A94-54C7-9044-B09E-AE909A473146}" name="Notes" dataDxfId="93" totalsRowDxfId="92"/>
    <tableColumn id="22" xr3:uid="{97200E68-377E-F44B-82E7-397AB59DEF3F}" name="All Category Avg" dataDxfId="91" totalsRowDxfId="90">
      <calculatedColumnFormula>AVERAGE(Table7[[#This Row],['#218 ]:[6]])</calculatedColumnFormula>
    </tableColumn>
    <tableColumn id="23" xr3:uid="{5530C7B5-921A-464A-B778-7212BD4D3A4C}" name="Q1" dataDxfId="89" totalsRowDxfId="88">
      <calculatedColumnFormula>Table7[[#This Row],['# Res]]*Table7[[#This Row],['#218 ]]</calculatedColumnFormula>
    </tableColumn>
    <tableColumn id="24" xr3:uid="{0942B2DB-2A44-C04C-A2A2-07281AB681B0}" name="Q2" dataDxfId="87" totalsRowDxfId="86">
      <calculatedColumnFormula>Table7[[#This Row],['# Res]]*Table7[[#This Row],['#316 ]]</calculatedColumnFormula>
    </tableColumn>
    <tableColumn id="25" xr3:uid="{F4DA6BB8-9529-C74C-A156-239F215E3976}" name="Q3" dataDxfId="85" totalsRowDxfId="84">
      <calculatedColumnFormula>Table7[[#This Row],['# Res]]*Table7[[#This Row],['#326 ]]</calculatedColumnFormula>
    </tableColumn>
    <tableColumn id="26" xr3:uid="{F8B11A59-F921-7C41-9F45-14CAA908ACB4}" name="Q4" dataDxfId="83" totalsRowDxfId="82">
      <calculatedColumnFormula>Table7[[#This Row],['# Res]]*Table7[[#This Row],['#101 ]]</calculatedColumnFormula>
    </tableColumn>
    <tableColumn id="27" xr3:uid="{3E68D7BA-32A7-0049-9CFF-0F42C4D47BB3}" name="Q5" dataDxfId="81" totalsRowDxfId="80">
      <calculatedColumnFormula>Table7[[#This Row],['# Res]]*Table7[[#This Row],['#111 ]]</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01BD23-0802-154D-A5CB-7AA800609987}" name="Table32" displayName="Table32" ref="B15:O26" totalsRowCount="1" headerRowDxfId="79" dataDxfId="77" totalsRowDxfId="75" headerRowBorderDxfId="78" tableBorderDxfId="76" totalsRowBorderDxfId="74" headerRowCellStyle="Normal_Sheet1">
  <autoFilter ref="B15:O25" xr:uid="{9BB34B03-E9A0-2846-B3E6-92EAB0E03D2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E268180-644A-DE49-9199-9405C45945C2}" name="Dept " totalsRowLabel="Averages" dataDxfId="73" totalsRowDxfId="72"/>
    <tableColumn id="2" xr3:uid="{720AFA24-A572-F645-88BB-C9C52106BA2F}" name="Course" dataDxfId="71" totalsRowDxfId="70"/>
    <tableColumn id="3" xr3:uid="{A94CF300-B62F-F442-8E41-F11474C87607}" name="SEC" dataDxfId="69" totalsRowDxfId="68"/>
    <tableColumn id="4" xr3:uid="{607062F2-EB34-674B-ADBD-2CF8E49D27BB}" name="Mode" dataDxfId="67" totalsRowDxfId="66"/>
    <tableColumn id="13" xr3:uid="{ADDEADBE-83AB-BE4C-A7BE-402EA82B9C3F}" name="Course Name" dataDxfId="65" totalsRowDxfId="64"/>
    <tableColumn id="5" xr3:uid="{23D1C53F-38D6-0F48-8595-0C3D229B620D}" name="Sem" dataDxfId="63" totalsRowDxfId="62"/>
    <tableColumn id="14" xr3:uid="{34D6BF19-C362-3442-87A7-2D87AA2D5978}" name="Year" dataDxfId="61" totalsRowDxfId="60" dataCellStyle="Normal_Sheet1"/>
    <tableColumn id="6" xr3:uid="{3C58733E-19FC-0C43-A8E0-46E4D624C8DC}" name="Enrollment" dataDxfId="59" totalsRowDxfId="58"/>
    <tableColumn id="7" xr3:uid="{EEF7F698-AB8B-3B44-AF33-EB0A0CB70E3A}" name="# Res" dataDxfId="57" totalsRowDxfId="56"/>
    <tableColumn id="8" xr3:uid="{F0E7EF52-891F-CB40-89C9-C521359B333B}" name="#218 " totalsRowFunction="average" dataDxfId="55" totalsRowDxfId="54"/>
    <tableColumn id="9" xr3:uid="{F34517CF-4279-6243-9C98-A7CD6BDC7AB1}" name="#316 " totalsRowFunction="average" dataDxfId="53" totalsRowDxfId="52"/>
    <tableColumn id="10" xr3:uid="{58724FEC-4FBB-6840-A86B-69467A17CADD}" name="#326 " totalsRowFunction="average" dataDxfId="51" totalsRowDxfId="50"/>
    <tableColumn id="11" xr3:uid="{433421E7-5464-824A-B11C-BBC9EBE320B5}" name="#101 " totalsRowFunction="average" dataDxfId="49" totalsRowDxfId="48"/>
    <tableColumn id="12" xr3:uid="{C4CDE5CF-A0B7-C54D-9C14-3F3218113787}" name="#111 " totalsRowFunction="average" dataDxfId="47" totalsRowDxfId="46"/>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48C1C1A-5B29-6049-B91B-7CA399F33082}" name="Table24" displayName="Table24" ref="B31:U43" totalsRowCount="1" headerRowDxfId="45" dataDxfId="43" totalsRowDxfId="41" headerRowBorderDxfId="44" tableBorderDxfId="42" totalsRowBorderDxfId="40">
  <autoFilter ref="B31:U42" xr:uid="{84363E37-5F1F-2949-852F-ED60DCF2B2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52138AD-8F9D-C246-9FA4-C12836250ABB}" name="Dept " totalsRowLabel="Averages" dataDxfId="39" totalsRowDxfId="38"/>
    <tableColumn id="2" xr3:uid="{1F1DC7CA-65DA-0345-A4DB-1D865C4E3FA7}" name="Course" dataDxfId="37" totalsRowDxfId="36"/>
    <tableColumn id="3" xr3:uid="{1D4431E1-4C41-5E48-8AD7-7D851CE32456}" name="SEC" dataDxfId="35" totalsRowDxfId="34"/>
    <tableColumn id="7" xr3:uid="{A109AD5A-1112-A746-8F33-DFFF435C54AA}" name="Mode" dataDxfId="33" totalsRowDxfId="32"/>
    <tableColumn id="4" xr3:uid="{6D1CE6EA-9628-744E-A302-B80AFB166BF3}" name="Course Name" dataDxfId="31" totalsRowDxfId="30"/>
    <tableColumn id="5" xr3:uid="{8CE22902-6337-124D-9834-EEE594595351}" name="Sem" dataDxfId="29" totalsRowDxfId="28"/>
    <tableColumn id="19" xr3:uid="{B555F2C9-1BBA-3341-84D3-F2B45A131228}" name="Year" dataDxfId="27" totalsRowDxfId="26"/>
    <tableColumn id="6" xr3:uid="{34003C03-9A1C-EF4B-B622-DE4EF6BFD829}" name="Enrollment" dataDxfId="25" totalsRowDxfId="24"/>
    <tableColumn id="20" xr3:uid="{66F48219-1A4E-134F-B7BA-27FE626184FA}" name="# Res" dataDxfId="23" totalsRowDxfId="22"/>
    <tableColumn id="8" xr3:uid="{9ADF7148-E1EE-3944-8C57-B02625D4D56F}" name="#218 " totalsRowFunction="average" dataDxfId="21" totalsRowDxfId="20"/>
    <tableColumn id="9" xr3:uid="{5BC3C8DF-2E51-5C43-A095-4083880DD9DB}" name="#316 " totalsRowFunction="average" dataDxfId="19" totalsRowDxfId="18"/>
    <tableColumn id="10" xr3:uid="{0FEFC6B9-3A63-CB49-B890-819DECBCFACD}" name="#326 " totalsRowFunction="average" dataDxfId="17" totalsRowDxfId="16"/>
    <tableColumn id="11" xr3:uid="{FDC6602F-D170-B546-A271-5C550CB9BBB8}" name="#101 " totalsRowFunction="average" dataDxfId="15" totalsRowDxfId="14"/>
    <tableColumn id="12" xr3:uid="{083609C5-E7A9-7D4E-9189-CEA2176BF908}" name="#111 " totalsRowFunction="average" dataDxfId="13" totalsRowDxfId="12"/>
    <tableColumn id="13" xr3:uid="{9AF18B9F-DAAC-144D-9D9B-F2C64EDD2393}" name="1" totalsRowFunction="custom" dataDxfId="11" totalsRowDxfId="10">
      <totalsRowFormula>SUBTOTAL(101,Table24['#218 ])</totalsRowFormula>
    </tableColumn>
    <tableColumn id="14" xr3:uid="{B9A73647-B579-414C-8B00-BA66BE356E6A}" name="2" totalsRowFunction="average" dataDxfId="9" totalsRowDxfId="8"/>
    <tableColumn id="15" xr3:uid="{ABEDA09C-5695-BB4B-B1E1-2EDBEF80B229}" name="3" totalsRowFunction="average" dataDxfId="7" totalsRowDxfId="6"/>
    <tableColumn id="16" xr3:uid="{99F86A32-4A95-464B-8836-F23D09C00419}" name="4" totalsRowFunction="average" dataDxfId="5" totalsRowDxfId="4"/>
    <tableColumn id="17" xr3:uid="{E1F050F6-3079-8442-89A5-3C4463583593}" name="5" totalsRowFunction="average" dataDxfId="3" totalsRowDxfId="2"/>
    <tableColumn id="18" xr3:uid="{0B928C09-A55C-384C-A7C3-2BC8EEBFDC14}" name="6" totalsRowFunction="average" dataDxfId="1" totalsRow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07/relationships/slicer" Target="../slicers/slicer1.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DFFF4-4334-4C1B-9014-CD6C4C7C5E63}">
  <sheetPr codeName="Sheet1"/>
  <dimension ref="B1:AB106"/>
  <sheetViews>
    <sheetView showGridLines="0" showRowColHeaders="0" tabSelected="1" topLeftCell="A30" workbookViewId="0">
      <selection activeCell="B1" sqref="B1:U1"/>
    </sheetView>
  </sheetViews>
  <sheetFormatPr baseColWidth="10" defaultColWidth="8.83203125" defaultRowHeight="15"/>
  <cols>
    <col min="1" max="1" width="2.83203125" style="20" customWidth="1"/>
    <col min="2" max="2" width="11.1640625" style="20" customWidth="1"/>
    <col min="3" max="3" width="8" style="20" customWidth="1"/>
    <col min="4" max="4" width="6.1640625" style="20" customWidth="1"/>
    <col min="5" max="5" width="6.6640625" style="20" customWidth="1"/>
    <col min="6" max="6" width="27.83203125" style="21" customWidth="1"/>
    <col min="7" max="7" width="10.83203125" style="21" customWidth="1"/>
    <col min="8" max="8" width="8.83203125" style="21" customWidth="1"/>
    <col min="9" max="9" width="10.6640625" style="20" customWidth="1"/>
    <col min="10" max="10" width="8" style="20" customWidth="1"/>
    <col min="11" max="15" width="7.1640625" style="20" customWidth="1"/>
    <col min="16" max="21" width="6.33203125" style="20" customWidth="1"/>
    <col min="22" max="22" width="38.5" style="20" customWidth="1"/>
    <col min="23" max="23" width="13.6640625" style="20" bestFit="1" customWidth="1"/>
    <col min="24" max="30" width="0" style="20" hidden="1" customWidth="1"/>
    <col min="31" max="16384" width="8.83203125" style="20"/>
  </cols>
  <sheetData>
    <row r="1" spans="2:21" ht="24">
      <c r="B1" s="141" t="s">
        <v>691</v>
      </c>
      <c r="C1" s="141"/>
      <c r="D1" s="141"/>
      <c r="E1" s="141"/>
      <c r="F1" s="141"/>
      <c r="G1" s="141"/>
      <c r="H1" s="141"/>
      <c r="I1" s="141"/>
      <c r="J1" s="141"/>
      <c r="K1" s="141"/>
      <c r="L1" s="141"/>
      <c r="M1" s="141"/>
      <c r="N1" s="141"/>
      <c r="O1" s="141"/>
      <c r="P1" s="141"/>
      <c r="Q1" s="141"/>
      <c r="R1" s="141"/>
      <c r="S1" s="141"/>
      <c r="T1" s="141"/>
      <c r="U1" s="141"/>
    </row>
    <row r="2" spans="2:21" ht="16">
      <c r="B2" s="142">
        <v>44228</v>
      </c>
      <c r="C2" s="142"/>
      <c r="D2" s="142"/>
      <c r="E2" s="142"/>
      <c r="F2" s="142"/>
      <c r="G2" s="142"/>
      <c r="H2" s="142"/>
      <c r="I2" s="142"/>
      <c r="J2" s="142"/>
      <c r="K2" s="142"/>
      <c r="L2" s="142"/>
      <c r="M2" s="142"/>
      <c r="N2" s="142"/>
      <c r="O2" s="142"/>
      <c r="P2" s="142"/>
      <c r="Q2" s="142"/>
      <c r="R2" s="142"/>
      <c r="S2" s="142"/>
      <c r="T2" s="142"/>
      <c r="U2" s="142"/>
    </row>
    <row r="3" spans="2:21" ht="16">
      <c r="B3" s="149" t="s">
        <v>700</v>
      </c>
      <c r="C3" s="149"/>
      <c r="D3" s="149"/>
      <c r="E3" s="149"/>
      <c r="F3" s="149"/>
      <c r="G3" s="149"/>
      <c r="H3" s="149"/>
      <c r="I3" s="149"/>
      <c r="J3" s="149"/>
      <c r="K3" s="149"/>
      <c r="L3" s="149"/>
      <c r="M3" s="149"/>
      <c r="N3" s="149"/>
      <c r="O3" s="149"/>
      <c r="P3" s="149"/>
      <c r="Q3" s="149"/>
      <c r="R3" s="149"/>
      <c r="S3" s="149"/>
      <c r="T3" s="149"/>
      <c r="U3" s="149"/>
    </row>
    <row r="4" spans="2:21" ht="16" thickBot="1"/>
    <row r="5" spans="2:21" ht="17" thickBot="1">
      <c r="B5" s="143" t="s">
        <v>666</v>
      </c>
      <c r="C5" s="144"/>
      <c r="D5" s="144"/>
      <c r="E5" s="144"/>
      <c r="F5" s="144"/>
      <c r="G5" s="145"/>
      <c r="J5" s="148" t="s">
        <v>255</v>
      </c>
      <c r="K5" s="134"/>
      <c r="L5" s="134"/>
      <c r="M5" s="134"/>
      <c r="N5" s="134"/>
      <c r="O5" s="134"/>
      <c r="P5" s="134"/>
      <c r="Q5" s="134"/>
      <c r="R5" s="134"/>
      <c r="S5" s="134"/>
      <c r="T5" s="134"/>
      <c r="U5" s="135"/>
    </row>
    <row r="6" spans="2:21">
      <c r="B6" s="35" t="s">
        <v>264</v>
      </c>
      <c r="C6" s="146" t="s">
        <v>265</v>
      </c>
      <c r="D6" s="146"/>
      <c r="E6" s="146"/>
      <c r="F6" s="146"/>
      <c r="G6" s="147"/>
      <c r="J6" s="35" t="s">
        <v>114</v>
      </c>
      <c r="K6" s="36" t="s">
        <v>265</v>
      </c>
      <c r="L6" s="36"/>
      <c r="M6" s="36"/>
      <c r="N6" s="36"/>
      <c r="O6" s="36"/>
      <c r="P6" s="36"/>
      <c r="Q6" s="36"/>
      <c r="R6" s="36"/>
      <c r="S6" s="36"/>
      <c r="T6" s="36"/>
      <c r="U6" s="37"/>
    </row>
    <row r="7" spans="2:21">
      <c r="B7" s="32" t="s">
        <v>0</v>
      </c>
      <c r="C7" s="127" t="s">
        <v>1</v>
      </c>
      <c r="D7" s="127"/>
      <c r="E7" s="127"/>
      <c r="F7" s="127"/>
      <c r="G7" s="128"/>
      <c r="J7" s="38">
        <v>1</v>
      </c>
      <c r="K7" s="127" t="s">
        <v>2</v>
      </c>
      <c r="L7" s="127"/>
      <c r="M7" s="127"/>
      <c r="N7" s="127"/>
      <c r="O7" s="127"/>
      <c r="P7" s="127"/>
      <c r="Q7" s="127"/>
      <c r="R7" s="127"/>
      <c r="S7" s="127"/>
      <c r="T7" s="127"/>
      <c r="U7" s="128"/>
    </row>
    <row r="8" spans="2:21">
      <c r="B8" s="32" t="s">
        <v>3</v>
      </c>
      <c r="C8" s="127" t="s">
        <v>4</v>
      </c>
      <c r="D8" s="127"/>
      <c r="E8" s="127"/>
      <c r="F8" s="127"/>
      <c r="G8" s="128"/>
      <c r="J8" s="38">
        <v>2</v>
      </c>
      <c r="K8" s="127" t="s">
        <v>5</v>
      </c>
      <c r="L8" s="127"/>
      <c r="M8" s="127"/>
      <c r="N8" s="127"/>
      <c r="O8" s="127"/>
      <c r="P8" s="127"/>
      <c r="Q8" s="127"/>
      <c r="R8" s="127"/>
      <c r="S8" s="127"/>
      <c r="T8" s="127"/>
      <c r="U8" s="128"/>
    </row>
    <row r="9" spans="2:21">
      <c r="B9" s="32" t="s">
        <v>6</v>
      </c>
      <c r="C9" s="127" t="s">
        <v>7</v>
      </c>
      <c r="D9" s="127"/>
      <c r="E9" s="127"/>
      <c r="F9" s="127"/>
      <c r="G9" s="128"/>
      <c r="J9" s="38">
        <v>3</v>
      </c>
      <c r="K9" s="127" t="s">
        <v>8</v>
      </c>
      <c r="L9" s="127"/>
      <c r="M9" s="127"/>
      <c r="N9" s="127"/>
      <c r="O9" s="127"/>
      <c r="P9" s="127"/>
      <c r="Q9" s="127"/>
      <c r="R9" s="127"/>
      <c r="S9" s="127"/>
      <c r="T9" s="127"/>
      <c r="U9" s="128"/>
    </row>
    <row r="10" spans="2:21">
      <c r="B10" s="32" t="s">
        <v>9</v>
      </c>
      <c r="C10" s="127" t="s">
        <v>10</v>
      </c>
      <c r="D10" s="127"/>
      <c r="E10" s="127"/>
      <c r="F10" s="127"/>
      <c r="G10" s="128"/>
      <c r="J10" s="38">
        <v>4</v>
      </c>
      <c r="K10" s="127" t="s">
        <v>11</v>
      </c>
      <c r="L10" s="127"/>
      <c r="M10" s="127"/>
      <c r="N10" s="127"/>
      <c r="O10" s="127"/>
      <c r="P10" s="127"/>
      <c r="Q10" s="127"/>
      <c r="R10" s="127"/>
      <c r="S10" s="127"/>
      <c r="T10" s="127"/>
      <c r="U10" s="128"/>
    </row>
    <row r="11" spans="2:21" ht="16" thickBot="1">
      <c r="B11" s="33" t="s">
        <v>12</v>
      </c>
      <c r="C11" s="139" t="s">
        <v>13</v>
      </c>
      <c r="D11" s="139"/>
      <c r="E11" s="139"/>
      <c r="F11" s="139"/>
      <c r="G11" s="140"/>
      <c r="J11" s="38">
        <v>5</v>
      </c>
      <c r="K11" s="127" t="s">
        <v>14</v>
      </c>
      <c r="L11" s="127"/>
      <c r="M11" s="127"/>
      <c r="N11" s="127"/>
      <c r="O11" s="127"/>
      <c r="P11" s="127"/>
      <c r="Q11" s="127"/>
      <c r="R11" s="127"/>
      <c r="S11" s="127"/>
      <c r="T11" s="127"/>
      <c r="U11" s="128"/>
    </row>
    <row r="12" spans="2:21" ht="16" thickBot="1">
      <c r="J12" s="39">
        <v>6</v>
      </c>
      <c r="K12" s="139" t="s">
        <v>15</v>
      </c>
      <c r="L12" s="139"/>
      <c r="M12" s="139"/>
      <c r="N12" s="139"/>
      <c r="O12" s="139"/>
      <c r="P12" s="139"/>
      <c r="Q12" s="139"/>
      <c r="R12" s="139"/>
      <c r="S12" s="139"/>
      <c r="T12" s="139"/>
      <c r="U12" s="140"/>
    </row>
    <row r="13" spans="2:21" ht="16" thickBot="1">
      <c r="J13" s="22"/>
    </row>
    <row r="14" spans="2:21" ht="19" thickBot="1">
      <c r="B14" s="136" t="s">
        <v>692</v>
      </c>
      <c r="C14" s="137"/>
      <c r="D14" s="137"/>
      <c r="E14" s="137"/>
      <c r="F14" s="137"/>
      <c r="G14" s="137"/>
      <c r="H14" s="137"/>
      <c r="I14" s="137"/>
      <c r="J14" s="137"/>
      <c r="K14" s="137"/>
      <c r="L14" s="137"/>
      <c r="M14" s="137"/>
      <c r="N14" s="137"/>
      <c r="O14" s="137"/>
      <c r="P14" s="137"/>
      <c r="Q14" s="137"/>
      <c r="R14" s="137"/>
      <c r="S14" s="137"/>
      <c r="T14" s="137"/>
      <c r="U14" s="138"/>
    </row>
    <row r="15" spans="2:21" ht="19" customHeight="1" thickBot="1">
      <c r="B15" s="85" t="s">
        <v>16</v>
      </c>
      <c r="C15" s="86" t="s">
        <v>30</v>
      </c>
      <c r="D15" s="122" t="s">
        <v>701</v>
      </c>
      <c r="E15" s="86" t="s">
        <v>252</v>
      </c>
      <c r="F15" s="87" t="s">
        <v>32</v>
      </c>
      <c r="G15" s="88" t="s">
        <v>18</v>
      </c>
      <c r="H15" s="88" t="s">
        <v>259</v>
      </c>
      <c r="I15" s="89" t="s">
        <v>19</v>
      </c>
      <c r="J15" s="89" t="s">
        <v>20</v>
      </c>
      <c r="K15" s="88" t="s">
        <v>21</v>
      </c>
      <c r="L15" s="88" t="s">
        <v>22</v>
      </c>
      <c r="M15" s="88" t="s">
        <v>23</v>
      </c>
      <c r="N15" s="88" t="s">
        <v>24</v>
      </c>
      <c r="O15" s="90" t="s">
        <v>25</v>
      </c>
      <c r="P15" s="129" t="s">
        <v>485</v>
      </c>
      <c r="Q15" s="129"/>
      <c r="R15" s="129"/>
      <c r="S15" s="129"/>
      <c r="T15" s="129"/>
      <c r="U15" s="130"/>
    </row>
    <row r="16" spans="2:21">
      <c r="B16" s="61" t="s">
        <v>35</v>
      </c>
      <c r="C16" s="27" t="s">
        <v>33</v>
      </c>
      <c r="D16" s="27" t="s">
        <v>33</v>
      </c>
      <c r="E16" s="27"/>
      <c r="F16" s="8" t="s">
        <v>35</v>
      </c>
      <c r="G16" s="9" t="s">
        <v>260</v>
      </c>
      <c r="H16" s="9">
        <v>2020</v>
      </c>
      <c r="I16" s="8"/>
      <c r="J16" s="8"/>
      <c r="K16" s="9"/>
      <c r="L16" s="9"/>
      <c r="M16" s="9"/>
      <c r="N16" s="9"/>
      <c r="O16" s="11"/>
      <c r="P16" s="127" t="s">
        <v>36</v>
      </c>
      <c r="Q16" s="127"/>
      <c r="R16" s="127"/>
      <c r="S16" s="127"/>
      <c r="T16" s="127"/>
      <c r="U16" s="128"/>
    </row>
    <row r="17" spans="2:21">
      <c r="B17" s="62" t="s">
        <v>35</v>
      </c>
      <c r="C17" s="27" t="s">
        <v>33</v>
      </c>
      <c r="D17" s="27" t="s">
        <v>33</v>
      </c>
      <c r="E17" s="27"/>
      <c r="F17" s="8" t="s">
        <v>35</v>
      </c>
      <c r="G17" s="10" t="s">
        <v>261</v>
      </c>
      <c r="H17" s="10">
        <v>2020</v>
      </c>
      <c r="I17" s="8"/>
      <c r="J17" s="8"/>
      <c r="K17" s="9"/>
      <c r="L17" s="9"/>
      <c r="M17" s="9"/>
      <c r="N17" s="9"/>
      <c r="O17" s="11"/>
      <c r="P17" s="127" t="s">
        <v>36</v>
      </c>
      <c r="Q17" s="127"/>
      <c r="R17" s="127"/>
      <c r="S17" s="127"/>
      <c r="T17" s="127"/>
      <c r="U17" s="128"/>
    </row>
    <row r="18" spans="2:21">
      <c r="B18" s="62" t="s">
        <v>35</v>
      </c>
      <c r="C18" s="27" t="s">
        <v>33</v>
      </c>
      <c r="D18" s="27" t="s">
        <v>33</v>
      </c>
      <c r="E18" s="27"/>
      <c r="F18" s="8" t="s">
        <v>35</v>
      </c>
      <c r="G18" s="9" t="s">
        <v>260</v>
      </c>
      <c r="H18" s="9">
        <v>2019</v>
      </c>
      <c r="I18" s="8"/>
      <c r="J18" s="8"/>
      <c r="K18" s="16">
        <v>4.91</v>
      </c>
      <c r="L18" s="16">
        <v>5.4</v>
      </c>
      <c r="M18" s="16">
        <v>5.33</v>
      </c>
      <c r="N18" s="16">
        <v>5.12</v>
      </c>
      <c r="O18" s="41">
        <v>5.0199999999999996</v>
      </c>
      <c r="P18" s="51"/>
      <c r="Q18" s="51"/>
      <c r="R18" s="51"/>
      <c r="S18" s="51"/>
      <c r="T18" s="51"/>
      <c r="U18" s="52"/>
    </row>
    <row r="19" spans="2:21">
      <c r="B19" s="61" t="s">
        <v>35</v>
      </c>
      <c r="C19" s="27" t="s">
        <v>33</v>
      </c>
      <c r="D19" s="27" t="s">
        <v>33</v>
      </c>
      <c r="E19" s="27"/>
      <c r="F19" s="8" t="s">
        <v>35</v>
      </c>
      <c r="G19" s="9" t="s">
        <v>262</v>
      </c>
      <c r="H19" s="9">
        <v>2019</v>
      </c>
      <c r="I19" s="8"/>
      <c r="J19" s="8"/>
      <c r="K19" s="16">
        <v>4.88</v>
      </c>
      <c r="L19" s="16">
        <v>5.37</v>
      </c>
      <c r="M19" s="16">
        <v>5.31</v>
      </c>
      <c r="N19" s="9">
        <v>5.09</v>
      </c>
      <c r="O19" s="41">
        <v>5</v>
      </c>
      <c r="P19" s="51"/>
      <c r="Q19" s="51"/>
      <c r="R19" s="51"/>
      <c r="S19" s="51"/>
      <c r="T19" s="51"/>
      <c r="U19" s="52"/>
    </row>
    <row r="20" spans="2:21">
      <c r="B20" s="61" t="s">
        <v>35</v>
      </c>
      <c r="C20" s="27" t="s">
        <v>33</v>
      </c>
      <c r="D20" s="27" t="s">
        <v>33</v>
      </c>
      <c r="E20" s="27"/>
      <c r="F20" s="8" t="s">
        <v>35</v>
      </c>
      <c r="G20" s="9" t="s">
        <v>260</v>
      </c>
      <c r="H20" s="9">
        <v>2018</v>
      </c>
      <c r="I20" s="8"/>
      <c r="J20" s="8"/>
      <c r="K20" s="16">
        <v>4.8899999999999997</v>
      </c>
      <c r="L20" s="16">
        <v>5.42</v>
      </c>
      <c r="M20" s="16">
        <v>5.31</v>
      </c>
      <c r="N20" s="9">
        <v>5.1100000000000003</v>
      </c>
      <c r="O20" s="11">
        <v>5.0199999999999996</v>
      </c>
      <c r="P20" s="51"/>
      <c r="Q20" s="51"/>
      <c r="R20" s="51"/>
      <c r="S20" s="51"/>
      <c r="T20" s="51"/>
      <c r="U20" s="52"/>
    </row>
    <row r="21" spans="2:21">
      <c r="B21" s="62" t="s">
        <v>35</v>
      </c>
      <c r="C21" s="27" t="s">
        <v>33</v>
      </c>
      <c r="D21" s="27" t="s">
        <v>33</v>
      </c>
      <c r="E21" s="27"/>
      <c r="F21" s="8" t="s">
        <v>35</v>
      </c>
      <c r="G21" s="10" t="s">
        <v>261</v>
      </c>
      <c r="H21" s="9">
        <v>2018</v>
      </c>
      <c r="I21" s="8"/>
      <c r="J21" s="8"/>
      <c r="K21" s="9">
        <v>5.09</v>
      </c>
      <c r="L21" s="9">
        <v>5.47</v>
      </c>
      <c r="M21" s="9">
        <v>5.34</v>
      </c>
      <c r="N21" s="9">
        <v>5.26</v>
      </c>
      <c r="O21" s="11">
        <v>5.21</v>
      </c>
      <c r="P21" s="51"/>
      <c r="Q21" s="51"/>
      <c r="R21" s="51"/>
      <c r="S21" s="51"/>
      <c r="T21" s="51"/>
      <c r="U21" s="52"/>
    </row>
    <row r="22" spans="2:21">
      <c r="B22" s="62" t="s">
        <v>35</v>
      </c>
      <c r="C22" s="27" t="s">
        <v>33</v>
      </c>
      <c r="D22" s="27" t="s">
        <v>33</v>
      </c>
      <c r="E22" s="27"/>
      <c r="F22" s="8" t="s">
        <v>35</v>
      </c>
      <c r="G22" s="9" t="s">
        <v>262</v>
      </c>
      <c r="H22" s="9">
        <v>2018</v>
      </c>
      <c r="I22" s="8"/>
      <c r="J22" s="8"/>
      <c r="K22" s="16">
        <v>4.8600000000000003</v>
      </c>
      <c r="L22" s="16">
        <v>5.32</v>
      </c>
      <c r="M22" s="16">
        <v>5.25</v>
      </c>
      <c r="N22" s="16">
        <v>5.05</v>
      </c>
      <c r="O22" s="41">
        <v>4.96</v>
      </c>
      <c r="P22" s="51"/>
      <c r="Q22" s="51"/>
      <c r="R22" s="51"/>
      <c r="S22" s="51"/>
      <c r="T22" s="51"/>
      <c r="U22" s="52"/>
    </row>
    <row r="23" spans="2:21">
      <c r="B23" s="62" t="s">
        <v>35</v>
      </c>
      <c r="C23" s="27" t="s">
        <v>33</v>
      </c>
      <c r="D23" s="27" t="s">
        <v>33</v>
      </c>
      <c r="E23" s="27"/>
      <c r="F23" s="8" t="s">
        <v>35</v>
      </c>
      <c r="G23" s="9" t="s">
        <v>260</v>
      </c>
      <c r="H23" s="9">
        <v>2017</v>
      </c>
      <c r="I23" s="8"/>
      <c r="J23" s="8"/>
      <c r="K23" s="16">
        <v>4.84</v>
      </c>
      <c r="L23" s="16">
        <v>5.35</v>
      </c>
      <c r="M23" s="16">
        <v>5.26</v>
      </c>
      <c r="N23" s="16">
        <v>5.07</v>
      </c>
      <c r="O23" s="41">
        <v>4.9400000000000004</v>
      </c>
      <c r="P23" s="51"/>
      <c r="Q23" s="51"/>
      <c r="R23" s="51"/>
      <c r="S23" s="51"/>
      <c r="T23" s="51"/>
      <c r="U23" s="52"/>
    </row>
    <row r="24" spans="2:21">
      <c r="B24" s="62" t="s">
        <v>35</v>
      </c>
      <c r="C24" s="27" t="s">
        <v>33</v>
      </c>
      <c r="D24" s="27" t="s">
        <v>33</v>
      </c>
      <c r="E24" s="27"/>
      <c r="F24" s="8" t="s">
        <v>35</v>
      </c>
      <c r="G24" s="10" t="s">
        <v>261</v>
      </c>
      <c r="H24" s="9">
        <v>2017</v>
      </c>
      <c r="I24" s="8"/>
      <c r="J24" s="8"/>
      <c r="K24" s="17">
        <v>5</v>
      </c>
      <c r="L24" s="18">
        <v>5.49</v>
      </c>
      <c r="M24" s="18">
        <v>5.32</v>
      </c>
      <c r="N24" s="18">
        <v>5.18</v>
      </c>
      <c r="O24" s="42">
        <v>5.13</v>
      </c>
      <c r="P24" s="51"/>
      <c r="Q24" s="51"/>
      <c r="R24" s="51"/>
      <c r="S24" s="51"/>
      <c r="T24" s="51"/>
      <c r="U24" s="52"/>
    </row>
    <row r="25" spans="2:21">
      <c r="B25" s="62" t="s">
        <v>35</v>
      </c>
      <c r="C25" s="27" t="s">
        <v>33</v>
      </c>
      <c r="D25" s="27" t="s">
        <v>33</v>
      </c>
      <c r="E25" s="27"/>
      <c r="F25" s="8" t="s">
        <v>35</v>
      </c>
      <c r="G25" s="9" t="s">
        <v>262</v>
      </c>
      <c r="H25" s="9">
        <v>2017</v>
      </c>
      <c r="I25" s="8"/>
      <c r="J25" s="8"/>
      <c r="K25" s="43">
        <v>4.8</v>
      </c>
      <c r="L25" s="43">
        <v>5.25</v>
      </c>
      <c r="M25" s="43">
        <v>5.18</v>
      </c>
      <c r="N25" s="43">
        <v>5.0199999999999996</v>
      </c>
      <c r="O25" s="44">
        <v>4.88</v>
      </c>
      <c r="P25" s="51"/>
      <c r="Q25" s="51"/>
      <c r="R25" s="51"/>
      <c r="S25" s="51"/>
      <c r="T25" s="51"/>
      <c r="U25" s="52"/>
    </row>
    <row r="26" spans="2:21" ht="16" thickBot="1">
      <c r="B26" s="53" t="s">
        <v>43</v>
      </c>
      <c r="C26" s="54"/>
      <c r="D26" s="54"/>
      <c r="E26" s="54"/>
      <c r="F26" s="54"/>
      <c r="G26" s="55"/>
      <c r="H26" s="55"/>
      <c r="I26" s="54"/>
      <c r="J26" s="56"/>
      <c r="K26" s="57">
        <f>SUBTOTAL(101,Table32['#218 ])</f>
        <v>4.9087499999999995</v>
      </c>
      <c r="L26" s="57">
        <f>SUBTOTAL(101,Table32['#316 ])</f>
        <v>5.38375</v>
      </c>
      <c r="M26" s="57">
        <f>SUBTOTAL(101,Table32['#326 ])</f>
        <v>5.2874999999999996</v>
      </c>
      <c r="N26" s="57">
        <f>SUBTOTAL(101,Table32['#101 ])</f>
        <v>5.1124999999999989</v>
      </c>
      <c r="O26" s="58">
        <f>SUBTOTAL(101,Table32['#111 ])</f>
        <v>5.0200000000000005</v>
      </c>
      <c r="P26" s="59"/>
      <c r="Q26" s="59"/>
      <c r="R26" s="59"/>
      <c r="S26" s="59"/>
      <c r="T26" s="59"/>
      <c r="U26" s="60"/>
    </row>
    <row r="27" spans="2:21">
      <c r="J27" s="22"/>
    </row>
    <row r="28" spans="2:21" ht="16" thickBot="1">
      <c r="J28" s="22"/>
    </row>
    <row r="29" spans="2:21" ht="20" thickBot="1">
      <c r="B29" s="133" t="s">
        <v>256</v>
      </c>
      <c r="C29" s="134"/>
      <c r="D29" s="134"/>
      <c r="E29" s="134"/>
      <c r="F29" s="134"/>
      <c r="G29" s="134"/>
      <c r="H29" s="134"/>
      <c r="I29" s="134"/>
      <c r="J29" s="134"/>
      <c r="K29" s="134"/>
      <c r="L29" s="134"/>
      <c r="M29" s="134"/>
      <c r="N29" s="134"/>
      <c r="O29" s="134"/>
      <c r="P29" s="134"/>
      <c r="Q29" s="134"/>
      <c r="R29" s="134"/>
      <c r="S29" s="134"/>
      <c r="T29" s="134"/>
      <c r="U29" s="135"/>
    </row>
    <row r="30" spans="2:21" ht="17" thickBot="1">
      <c r="B30" s="166" t="s">
        <v>668</v>
      </c>
      <c r="C30" s="131"/>
      <c r="D30" s="131"/>
      <c r="E30" s="131"/>
      <c r="F30" s="131"/>
      <c r="G30" s="131"/>
      <c r="H30" s="131"/>
      <c r="I30" s="131"/>
      <c r="J30" s="131"/>
      <c r="K30" s="131" t="s">
        <v>254</v>
      </c>
      <c r="L30" s="131"/>
      <c r="M30" s="131"/>
      <c r="N30" s="131"/>
      <c r="O30" s="131"/>
      <c r="P30" s="131" t="s">
        <v>255</v>
      </c>
      <c r="Q30" s="131"/>
      <c r="R30" s="131"/>
      <c r="S30" s="131"/>
      <c r="T30" s="131"/>
      <c r="U30" s="132"/>
    </row>
    <row r="31" spans="2:21" ht="15" customHeight="1" thickBot="1">
      <c r="B31" s="28" t="s">
        <v>16</v>
      </c>
      <c r="C31" s="29" t="s">
        <v>30</v>
      </c>
      <c r="D31" s="122" t="s">
        <v>701</v>
      </c>
      <c r="E31" s="29" t="s">
        <v>252</v>
      </c>
      <c r="F31" s="120" t="s">
        <v>32</v>
      </c>
      <c r="G31" s="30" t="s">
        <v>18</v>
      </c>
      <c r="H31" s="30" t="s">
        <v>259</v>
      </c>
      <c r="I31" s="40" t="s">
        <v>19</v>
      </c>
      <c r="J31" s="40" t="s">
        <v>20</v>
      </c>
      <c r="K31" s="31" t="s">
        <v>21</v>
      </c>
      <c r="L31" s="31" t="s">
        <v>22</v>
      </c>
      <c r="M31" s="31" t="s">
        <v>23</v>
      </c>
      <c r="N31" s="31" t="s">
        <v>24</v>
      </c>
      <c r="O31" s="31" t="s">
        <v>25</v>
      </c>
      <c r="P31" s="46" t="s">
        <v>37</v>
      </c>
      <c r="Q31" s="46" t="s">
        <v>38</v>
      </c>
      <c r="R31" s="46" t="s">
        <v>39</v>
      </c>
      <c r="S31" s="46" t="s">
        <v>40</v>
      </c>
      <c r="T31" s="46" t="s">
        <v>41</v>
      </c>
      <c r="U31" s="47" t="s">
        <v>42</v>
      </c>
    </row>
    <row r="32" spans="2:21">
      <c r="B32" s="63" t="s">
        <v>26</v>
      </c>
      <c r="C32" s="27" t="s">
        <v>33</v>
      </c>
      <c r="D32" s="27" t="s">
        <v>33</v>
      </c>
      <c r="E32" s="27"/>
      <c r="F32" s="15" t="s">
        <v>34</v>
      </c>
      <c r="G32" s="9" t="s">
        <v>260</v>
      </c>
      <c r="H32" s="9">
        <v>2020</v>
      </c>
      <c r="I32" s="8"/>
      <c r="J32" s="8"/>
      <c r="K32" s="9"/>
      <c r="L32" s="9"/>
      <c r="M32" s="9"/>
      <c r="N32" s="9"/>
      <c r="O32" s="9"/>
      <c r="P32" s="48">
        <v>4.9800000000000004</v>
      </c>
      <c r="Q32" s="48">
        <v>4.8499999999999996</v>
      </c>
      <c r="R32" s="48">
        <v>4.8099999999999996</v>
      </c>
      <c r="S32" s="48">
        <v>4.9400000000000004</v>
      </c>
      <c r="T32" s="48">
        <v>5</v>
      </c>
      <c r="U32" s="49">
        <v>4.97</v>
      </c>
    </row>
    <row r="33" spans="2:23">
      <c r="B33" s="64" t="s">
        <v>28</v>
      </c>
      <c r="C33" s="27" t="s">
        <v>33</v>
      </c>
      <c r="D33" s="27" t="s">
        <v>33</v>
      </c>
      <c r="E33" s="27"/>
      <c r="F33" s="8" t="s">
        <v>34</v>
      </c>
      <c r="G33" s="10" t="s">
        <v>261</v>
      </c>
      <c r="H33" s="9">
        <v>2020</v>
      </c>
      <c r="I33" s="8"/>
      <c r="J33" s="8"/>
      <c r="K33" s="9">
        <v>5.0599999999999996</v>
      </c>
      <c r="L33" s="9">
        <v>5.55</v>
      </c>
      <c r="M33" s="9">
        <v>5.47</v>
      </c>
      <c r="N33" s="9">
        <v>5.17</v>
      </c>
      <c r="O33" s="9">
        <v>5.21</v>
      </c>
      <c r="P33" s="25"/>
      <c r="Q33" s="25"/>
      <c r="R33" s="25"/>
      <c r="S33" s="25"/>
      <c r="T33" s="25"/>
      <c r="U33" s="50"/>
    </row>
    <row r="34" spans="2:23">
      <c r="B34" s="64" t="s">
        <v>28</v>
      </c>
      <c r="C34" s="27" t="s">
        <v>33</v>
      </c>
      <c r="D34" s="27" t="s">
        <v>33</v>
      </c>
      <c r="E34" s="27"/>
      <c r="F34" s="8" t="s">
        <v>34</v>
      </c>
      <c r="G34" s="10" t="s">
        <v>262</v>
      </c>
      <c r="H34" s="9">
        <v>2020</v>
      </c>
      <c r="I34" s="8"/>
      <c r="J34" s="8"/>
      <c r="K34" s="9">
        <v>4.95</v>
      </c>
      <c r="L34" s="9">
        <v>5.32</v>
      </c>
      <c r="M34" s="9">
        <v>5.24</v>
      </c>
      <c r="N34" s="9">
        <v>5.18</v>
      </c>
      <c r="O34" s="9">
        <v>4.97</v>
      </c>
      <c r="P34" s="25"/>
      <c r="Q34" s="25"/>
      <c r="R34" s="25"/>
      <c r="S34" s="25"/>
      <c r="T34" s="25"/>
      <c r="U34" s="50"/>
    </row>
    <row r="35" spans="2:23">
      <c r="B35" s="64" t="s">
        <v>28</v>
      </c>
      <c r="C35" s="27" t="s">
        <v>33</v>
      </c>
      <c r="D35" s="27" t="s">
        <v>33</v>
      </c>
      <c r="E35" s="27"/>
      <c r="F35" s="8" t="s">
        <v>34</v>
      </c>
      <c r="G35" s="9" t="s">
        <v>260</v>
      </c>
      <c r="H35" s="10">
        <v>2019</v>
      </c>
      <c r="I35" s="8"/>
      <c r="J35" s="8"/>
      <c r="K35" s="9">
        <v>4.75</v>
      </c>
      <c r="L35" s="9">
        <v>5.56</v>
      </c>
      <c r="M35" s="9">
        <v>5.09</v>
      </c>
      <c r="N35" s="9">
        <v>5.0199999999999996</v>
      </c>
      <c r="O35" s="9">
        <v>4.9800000000000004</v>
      </c>
      <c r="P35" s="25"/>
      <c r="Q35" s="25"/>
      <c r="R35" s="25"/>
      <c r="S35" s="25"/>
      <c r="T35" s="25"/>
      <c r="U35" s="50"/>
    </row>
    <row r="36" spans="2:23">
      <c r="B36" s="64" t="s">
        <v>28</v>
      </c>
      <c r="C36" s="27" t="s">
        <v>33</v>
      </c>
      <c r="D36" s="27" t="s">
        <v>33</v>
      </c>
      <c r="E36" s="27"/>
      <c r="F36" s="8" t="s">
        <v>34</v>
      </c>
      <c r="G36" s="10" t="s">
        <v>262</v>
      </c>
      <c r="H36" s="10">
        <v>2019</v>
      </c>
      <c r="I36" s="8"/>
      <c r="J36" s="8"/>
      <c r="K36" s="9">
        <v>4.82</v>
      </c>
      <c r="L36" s="9">
        <v>5.28</v>
      </c>
      <c r="M36" s="9">
        <v>5.27</v>
      </c>
      <c r="N36" s="9">
        <v>5.0599999999999996</v>
      </c>
      <c r="O36" s="9">
        <v>4.9400000000000004</v>
      </c>
      <c r="P36" s="25"/>
      <c r="Q36" s="25"/>
      <c r="R36" s="25"/>
      <c r="S36" s="25"/>
      <c r="T36" s="25"/>
      <c r="U36" s="50"/>
    </row>
    <row r="37" spans="2:23">
      <c r="B37" s="64" t="s">
        <v>28</v>
      </c>
      <c r="C37" s="27" t="s">
        <v>33</v>
      </c>
      <c r="D37" s="27" t="s">
        <v>33</v>
      </c>
      <c r="E37" s="27"/>
      <c r="F37" s="8" t="s">
        <v>34</v>
      </c>
      <c r="G37" s="9" t="s">
        <v>260</v>
      </c>
      <c r="H37" s="10">
        <v>2018</v>
      </c>
      <c r="I37" s="8"/>
      <c r="J37" s="8"/>
      <c r="K37" s="16">
        <v>4.75</v>
      </c>
      <c r="L37" s="16">
        <v>5.24</v>
      </c>
      <c r="M37" s="16">
        <v>5.19</v>
      </c>
      <c r="N37" s="16">
        <v>4.93</v>
      </c>
      <c r="O37" s="9">
        <v>4.8600000000000003</v>
      </c>
      <c r="P37" s="25"/>
      <c r="Q37" s="25"/>
      <c r="R37" s="25"/>
      <c r="S37" s="25"/>
      <c r="T37" s="25"/>
      <c r="U37" s="50"/>
    </row>
    <row r="38" spans="2:23">
      <c r="B38" s="64" t="s">
        <v>28</v>
      </c>
      <c r="C38" s="27" t="s">
        <v>33</v>
      </c>
      <c r="D38" s="27" t="s">
        <v>33</v>
      </c>
      <c r="E38" s="27"/>
      <c r="F38" s="8" t="s">
        <v>34</v>
      </c>
      <c r="G38" s="10" t="s">
        <v>261</v>
      </c>
      <c r="H38" s="10">
        <v>2018</v>
      </c>
      <c r="I38" s="8"/>
      <c r="J38" s="8"/>
      <c r="K38" s="16">
        <v>4.84</v>
      </c>
      <c r="L38" s="16">
        <v>5.17</v>
      </c>
      <c r="M38" s="16">
        <v>5.1100000000000003</v>
      </c>
      <c r="N38" s="16">
        <v>5.03</v>
      </c>
      <c r="O38" s="16">
        <v>4.9800000000000004</v>
      </c>
      <c r="P38" s="48"/>
      <c r="Q38" s="25"/>
      <c r="R38" s="25"/>
      <c r="S38" s="25"/>
      <c r="T38" s="25"/>
      <c r="U38" s="50"/>
    </row>
    <row r="39" spans="2:23">
      <c r="B39" s="64" t="s">
        <v>28</v>
      </c>
      <c r="C39" s="27" t="s">
        <v>33</v>
      </c>
      <c r="D39" s="27" t="s">
        <v>33</v>
      </c>
      <c r="E39" s="27"/>
      <c r="F39" s="8" t="s">
        <v>34</v>
      </c>
      <c r="G39" s="10" t="s">
        <v>262</v>
      </c>
      <c r="H39" s="10">
        <v>2018</v>
      </c>
      <c r="I39" s="8"/>
      <c r="J39" s="8"/>
      <c r="K39" s="16">
        <v>4.62</v>
      </c>
      <c r="L39" s="16">
        <v>5.07</v>
      </c>
      <c r="M39" s="16">
        <v>5.1100000000000003</v>
      </c>
      <c r="N39" s="16">
        <v>4.87</v>
      </c>
      <c r="O39" s="16">
        <v>4.7</v>
      </c>
      <c r="P39" s="25"/>
      <c r="Q39" s="25"/>
      <c r="R39" s="25"/>
      <c r="S39" s="25"/>
      <c r="T39" s="25"/>
      <c r="U39" s="50"/>
    </row>
    <row r="40" spans="2:23">
      <c r="B40" s="64" t="s">
        <v>28</v>
      </c>
      <c r="C40" s="27" t="s">
        <v>33</v>
      </c>
      <c r="D40" s="27" t="s">
        <v>33</v>
      </c>
      <c r="E40" s="27"/>
      <c r="F40" s="8" t="s">
        <v>34</v>
      </c>
      <c r="G40" s="9" t="s">
        <v>260</v>
      </c>
      <c r="H40" s="10">
        <v>2017</v>
      </c>
      <c r="I40" s="8"/>
      <c r="J40" s="8"/>
      <c r="K40" s="16">
        <v>4.55</v>
      </c>
      <c r="L40" s="16">
        <v>5.05</v>
      </c>
      <c r="M40" s="16">
        <v>5.07</v>
      </c>
      <c r="N40" s="16">
        <v>4.8899999999999997</v>
      </c>
      <c r="O40" s="16">
        <v>4.6100000000000003</v>
      </c>
      <c r="P40" s="25"/>
      <c r="Q40" s="25"/>
      <c r="R40" s="25"/>
      <c r="S40" s="25"/>
      <c r="T40" s="25"/>
      <c r="U40" s="50"/>
    </row>
    <row r="41" spans="2:23">
      <c r="B41" s="64" t="s">
        <v>28</v>
      </c>
      <c r="C41" s="27" t="s">
        <v>33</v>
      </c>
      <c r="D41" s="27" t="s">
        <v>33</v>
      </c>
      <c r="E41" s="27"/>
      <c r="F41" s="8" t="s">
        <v>34</v>
      </c>
      <c r="G41" s="10" t="s">
        <v>261</v>
      </c>
      <c r="H41" s="10">
        <v>2017</v>
      </c>
      <c r="I41" s="8"/>
      <c r="J41" s="8"/>
      <c r="K41" s="17">
        <v>4.78</v>
      </c>
      <c r="L41" s="18">
        <v>5.4</v>
      </c>
      <c r="M41" s="18">
        <v>5.26</v>
      </c>
      <c r="N41" s="18">
        <v>5.07</v>
      </c>
      <c r="O41" s="18">
        <v>4.92</v>
      </c>
      <c r="P41" s="25"/>
      <c r="Q41" s="25"/>
      <c r="R41" s="25"/>
      <c r="S41" s="25"/>
      <c r="T41" s="25"/>
      <c r="U41" s="50"/>
    </row>
    <row r="42" spans="2:23">
      <c r="B42" s="64" t="s">
        <v>28</v>
      </c>
      <c r="C42" s="27" t="s">
        <v>33</v>
      </c>
      <c r="D42" s="27" t="s">
        <v>33</v>
      </c>
      <c r="E42" s="27"/>
      <c r="F42" s="8" t="s">
        <v>34</v>
      </c>
      <c r="G42" s="10" t="s">
        <v>262</v>
      </c>
      <c r="H42" s="10">
        <v>2017</v>
      </c>
      <c r="I42" s="8"/>
      <c r="J42" s="8"/>
      <c r="K42" s="17">
        <v>4.59</v>
      </c>
      <c r="L42" s="18">
        <v>5.05</v>
      </c>
      <c r="M42" s="18">
        <v>4.99</v>
      </c>
      <c r="N42" s="18">
        <v>4.83</v>
      </c>
      <c r="O42" s="18">
        <v>4.62</v>
      </c>
      <c r="P42" s="25"/>
      <c r="Q42" s="25"/>
      <c r="R42" s="25"/>
      <c r="S42" s="25"/>
      <c r="T42" s="25"/>
      <c r="U42" s="50"/>
    </row>
    <row r="43" spans="2:23">
      <c r="B43" s="12" t="s">
        <v>43</v>
      </c>
      <c r="C43" s="13"/>
      <c r="D43" s="13"/>
      <c r="E43" s="13"/>
      <c r="F43" s="13"/>
      <c r="G43" s="14"/>
      <c r="H43" s="14"/>
      <c r="I43" s="13"/>
      <c r="J43" s="13"/>
      <c r="K43" s="19">
        <f>SUBTOTAL(101,Table24['#218 ])</f>
        <v>4.770999999999999</v>
      </c>
      <c r="L43" s="19">
        <f>SUBTOTAL(101,Table24['#316 ])</f>
        <v>5.2690000000000001</v>
      </c>
      <c r="M43" s="19">
        <f>SUBTOTAL(101,Table24['#326 ])</f>
        <v>5.1800000000000006</v>
      </c>
      <c r="N43" s="19">
        <f>SUBTOTAL(101,Table24['#101 ])</f>
        <v>5.0049999999999999</v>
      </c>
      <c r="O43" s="19">
        <f>SUBTOTAL(101,Table24['#111 ])</f>
        <v>4.8789999999999996</v>
      </c>
      <c r="P43" s="19">
        <f>SUBTOTAL(101,Table24['#218 ])</f>
        <v>4.770999999999999</v>
      </c>
      <c r="Q43" s="19">
        <f>SUBTOTAL(101,Table24[2])</f>
        <v>4.8499999999999996</v>
      </c>
      <c r="R43" s="19">
        <f>SUBTOTAL(101,Table24[3])</f>
        <v>4.8099999999999996</v>
      </c>
      <c r="S43" s="19">
        <f>SUBTOTAL(101,Table24[4])</f>
        <v>4.9400000000000004</v>
      </c>
      <c r="T43" s="19">
        <f>SUBTOTAL(101,Table24[5])</f>
        <v>5</v>
      </c>
      <c r="U43" s="45">
        <f>SUBTOTAL(101,Table24[6])</f>
        <v>4.97</v>
      </c>
    </row>
    <row r="44" spans="2:23">
      <c r="J44" s="22"/>
    </row>
    <row r="46" spans="2:23" ht="16" thickBot="1"/>
    <row r="47" spans="2:23" ht="20" thickBot="1">
      <c r="B47" s="167" t="s">
        <v>669</v>
      </c>
      <c r="C47" s="168"/>
      <c r="D47" s="168"/>
      <c r="E47" s="168"/>
      <c r="F47" s="168"/>
      <c r="G47" s="168"/>
      <c r="H47" s="168"/>
      <c r="I47" s="168"/>
      <c r="J47" s="168"/>
      <c r="K47" s="168"/>
      <c r="L47" s="168"/>
      <c r="M47" s="168"/>
      <c r="N47" s="168"/>
      <c r="O47" s="168"/>
      <c r="P47" s="168"/>
      <c r="Q47" s="168"/>
      <c r="R47" s="168"/>
      <c r="S47" s="168"/>
      <c r="T47" s="168"/>
      <c r="U47" s="168"/>
      <c r="V47" s="65"/>
      <c r="W47" s="66"/>
    </row>
    <row r="48" spans="2:23" ht="77" customHeight="1" thickBot="1">
      <c r="B48" s="163" t="s">
        <v>702</v>
      </c>
      <c r="C48" s="164"/>
      <c r="D48" s="164"/>
      <c r="E48" s="164"/>
      <c r="F48" s="164"/>
      <c r="G48" s="164"/>
      <c r="H48" s="164"/>
      <c r="I48" s="164"/>
      <c r="J48" s="164"/>
      <c r="K48" s="164"/>
      <c r="L48" s="164"/>
      <c r="M48" s="164"/>
      <c r="N48" s="164"/>
      <c r="O48" s="164"/>
      <c r="P48" s="164"/>
      <c r="Q48" s="164"/>
      <c r="R48" s="164"/>
      <c r="S48" s="164"/>
      <c r="T48" s="164"/>
      <c r="U48" s="164"/>
      <c r="V48" s="164"/>
      <c r="W48" s="165"/>
    </row>
    <row r="49" spans="2:28" ht="16" thickBot="1">
      <c r="B49" s="121" t="s">
        <v>16</v>
      </c>
      <c r="C49" s="122" t="s">
        <v>17</v>
      </c>
      <c r="D49" s="122" t="s">
        <v>701</v>
      </c>
      <c r="E49" s="123" t="s">
        <v>252</v>
      </c>
      <c r="F49" s="124" t="s">
        <v>32</v>
      </c>
      <c r="G49" s="125" t="s">
        <v>18</v>
      </c>
      <c r="H49" s="123" t="s">
        <v>259</v>
      </c>
      <c r="I49" s="123" t="s">
        <v>19</v>
      </c>
      <c r="J49" s="123" t="s">
        <v>20</v>
      </c>
      <c r="K49" s="123" t="s">
        <v>21</v>
      </c>
      <c r="L49" s="123" t="s">
        <v>22</v>
      </c>
      <c r="M49" s="123" t="s">
        <v>23</v>
      </c>
      <c r="N49" s="123" t="s">
        <v>24</v>
      </c>
      <c r="O49" s="123" t="s">
        <v>25</v>
      </c>
      <c r="P49" s="123" t="s">
        <v>37</v>
      </c>
      <c r="Q49" s="123" t="s">
        <v>38</v>
      </c>
      <c r="R49" s="123" t="s">
        <v>39</v>
      </c>
      <c r="S49" s="123" t="s">
        <v>40</v>
      </c>
      <c r="T49" s="123" t="s">
        <v>41</v>
      </c>
      <c r="U49" s="123" t="s">
        <v>42</v>
      </c>
      <c r="V49" s="124" t="s">
        <v>485</v>
      </c>
      <c r="W49" s="126" t="s">
        <v>672</v>
      </c>
      <c r="X49" s="73" t="s">
        <v>674</v>
      </c>
      <c r="Y49" s="73" t="s">
        <v>675</v>
      </c>
      <c r="Z49" s="73" t="s">
        <v>676</v>
      </c>
      <c r="AA49" s="73" t="s">
        <v>677</v>
      </c>
      <c r="AB49" s="73" t="s">
        <v>678</v>
      </c>
    </row>
    <row r="50" spans="2:28">
      <c r="B50" s="110" t="s">
        <v>44</v>
      </c>
      <c r="C50" s="80">
        <v>8150</v>
      </c>
      <c r="D50" s="80" t="s">
        <v>121</v>
      </c>
      <c r="E50" s="111" t="s">
        <v>253</v>
      </c>
      <c r="F50" s="112" t="s">
        <v>29</v>
      </c>
      <c r="G50" s="111" t="s">
        <v>260</v>
      </c>
      <c r="H50" s="111">
        <v>2020</v>
      </c>
      <c r="I50" s="111">
        <v>44</v>
      </c>
      <c r="J50" s="113" t="s">
        <v>673</v>
      </c>
      <c r="K50" s="111"/>
      <c r="L50" s="111"/>
      <c r="M50" s="111"/>
      <c r="N50" s="111"/>
      <c r="O50" s="111"/>
      <c r="P50" s="111">
        <v>5.88</v>
      </c>
      <c r="Q50" s="111">
        <v>5.82</v>
      </c>
      <c r="R50" s="111">
        <v>5.82</v>
      </c>
      <c r="S50" s="111">
        <v>5.82</v>
      </c>
      <c r="T50" s="111">
        <v>5.82</v>
      </c>
      <c r="U50" s="111">
        <v>5.94</v>
      </c>
      <c r="V50" s="112"/>
      <c r="W50" s="114">
        <f>AVERAGE(Table7[[#This Row],['#218 ]:[6]])</f>
        <v>5.8500000000000005</v>
      </c>
      <c r="X50" s="74">
        <f>Table7[[#This Row],['# Res]]*Table7[[#This Row],['#218 ]]</f>
        <v>0</v>
      </c>
      <c r="Y50" s="75">
        <f>Table7[[#This Row],['# Res]]*Table7[[#This Row],['#316 ]]</f>
        <v>0</v>
      </c>
      <c r="Z50" s="75">
        <f>Table7[[#This Row],['# Res]]*Table7[[#This Row],['#326 ]]</f>
        <v>0</v>
      </c>
      <c r="AA50" s="75">
        <f>Table7[[#This Row],['# Res]]*Table7[[#This Row],['#101 ]]</f>
        <v>0</v>
      </c>
      <c r="AB50" s="75">
        <f>Table7[[#This Row],['# Res]]*Table7[[#This Row],['#111 ]]</f>
        <v>0</v>
      </c>
    </row>
    <row r="51" spans="2:28">
      <c r="B51" s="67" t="s">
        <v>44</v>
      </c>
      <c r="C51" s="78">
        <v>8150</v>
      </c>
      <c r="D51" s="78" t="s">
        <v>165</v>
      </c>
      <c r="E51" s="25" t="s">
        <v>253</v>
      </c>
      <c r="F51" s="24" t="s">
        <v>29</v>
      </c>
      <c r="G51" s="25" t="s">
        <v>261</v>
      </c>
      <c r="H51" s="25">
        <v>2020</v>
      </c>
      <c r="I51" s="25">
        <v>60</v>
      </c>
      <c r="J51" s="25">
        <v>28</v>
      </c>
      <c r="K51" s="48">
        <v>5.57</v>
      </c>
      <c r="L51" s="48">
        <v>5.93</v>
      </c>
      <c r="M51" s="48">
        <v>5.68</v>
      </c>
      <c r="N51" s="48">
        <v>5.82</v>
      </c>
      <c r="O51" s="48">
        <v>5.79</v>
      </c>
      <c r="P51" s="25"/>
      <c r="Q51" s="25"/>
      <c r="R51" s="25"/>
      <c r="S51" s="25"/>
      <c r="T51" s="25"/>
      <c r="U51" s="25"/>
      <c r="V51" s="24"/>
      <c r="W51" s="68">
        <f>AVERAGE(Table7[[#This Row],['#218 ]:[6]])</f>
        <v>5.758</v>
      </c>
      <c r="X51" s="76">
        <f>Table7[[#This Row],['# Res]]*Table7[[#This Row],['#218 ]]</f>
        <v>155.96</v>
      </c>
      <c r="Y51" s="75">
        <f>Table7[[#This Row],['# Res]]*Table7[[#This Row],['#316 ]]</f>
        <v>166.04</v>
      </c>
      <c r="Z51" s="75">
        <f>Table7[[#This Row],['# Res]]*Table7[[#This Row],['#326 ]]</f>
        <v>159.04</v>
      </c>
      <c r="AA51" s="75">
        <f>Table7[[#This Row],['# Res]]*Table7[[#This Row],['#101 ]]</f>
        <v>162.96</v>
      </c>
      <c r="AB51" s="75">
        <f>Table7[[#This Row],['# Res]]*Table7[[#This Row],['#111 ]]</f>
        <v>162.12</v>
      </c>
    </row>
    <row r="52" spans="2:28">
      <c r="B52" s="67" t="s">
        <v>44</v>
      </c>
      <c r="C52" s="78">
        <v>8150</v>
      </c>
      <c r="D52" s="78" t="s">
        <v>165</v>
      </c>
      <c r="E52" s="25" t="s">
        <v>253</v>
      </c>
      <c r="F52" s="24" t="s">
        <v>29</v>
      </c>
      <c r="G52" s="25" t="s">
        <v>261</v>
      </c>
      <c r="H52" s="25">
        <v>2020</v>
      </c>
      <c r="I52" s="25">
        <v>58</v>
      </c>
      <c r="J52" s="25">
        <v>20</v>
      </c>
      <c r="K52" s="48">
        <v>5.85</v>
      </c>
      <c r="L52" s="48">
        <v>6</v>
      </c>
      <c r="M52" s="48">
        <v>5.95</v>
      </c>
      <c r="N52" s="48">
        <v>6</v>
      </c>
      <c r="O52" s="48">
        <v>6</v>
      </c>
      <c r="P52" s="25"/>
      <c r="Q52" s="25"/>
      <c r="R52" s="25"/>
      <c r="S52" s="25"/>
      <c r="T52" s="25"/>
      <c r="U52" s="25"/>
      <c r="V52" s="24"/>
      <c r="W52" s="68">
        <f>AVERAGE(Table7[[#This Row],['#218 ]:[6]])</f>
        <v>5.96</v>
      </c>
      <c r="X52" s="76">
        <f>Table7[[#This Row],['# Res]]*Table7[[#This Row],['#218 ]]</f>
        <v>117</v>
      </c>
      <c r="Y52" s="75">
        <f>Table7[[#This Row],['# Res]]*Table7[[#This Row],['#316 ]]</f>
        <v>120</v>
      </c>
      <c r="Z52" s="75">
        <f>Table7[[#This Row],['# Res]]*Table7[[#This Row],['#326 ]]</f>
        <v>119</v>
      </c>
      <c r="AA52" s="75">
        <f>Table7[[#This Row],['# Res]]*Table7[[#This Row],['#101 ]]</f>
        <v>120</v>
      </c>
      <c r="AB52" s="75">
        <f>Table7[[#This Row],['# Res]]*Table7[[#This Row],['#111 ]]</f>
        <v>120</v>
      </c>
    </row>
    <row r="53" spans="2:28">
      <c r="B53" s="67" t="s">
        <v>28</v>
      </c>
      <c r="C53" s="78">
        <v>2800</v>
      </c>
      <c r="D53" s="78" t="s">
        <v>222</v>
      </c>
      <c r="E53" s="25" t="s">
        <v>253</v>
      </c>
      <c r="F53" s="24" t="s">
        <v>671</v>
      </c>
      <c r="G53" s="25" t="s">
        <v>261</v>
      </c>
      <c r="H53" s="25">
        <v>2020</v>
      </c>
      <c r="I53" s="25">
        <v>33</v>
      </c>
      <c r="J53" s="25">
        <v>4</v>
      </c>
      <c r="K53" s="48">
        <v>6</v>
      </c>
      <c r="L53" s="48">
        <v>6</v>
      </c>
      <c r="M53" s="48">
        <v>6</v>
      </c>
      <c r="N53" s="48">
        <v>6</v>
      </c>
      <c r="O53" s="48">
        <v>5.75</v>
      </c>
      <c r="P53" s="25"/>
      <c r="Q53" s="25"/>
      <c r="R53" s="25"/>
      <c r="S53" s="25"/>
      <c r="T53" s="25"/>
      <c r="U53" s="25"/>
      <c r="V53" s="24"/>
      <c r="W53" s="68">
        <f>AVERAGE(Table7[[#This Row],['#218 ]:[6]])</f>
        <v>5.95</v>
      </c>
      <c r="X53" s="76">
        <f>Table7[[#This Row],['# Res]]*Table7[[#This Row],['#218 ]]</f>
        <v>24</v>
      </c>
      <c r="Y53" s="75">
        <f>Table7[[#This Row],['# Res]]*Table7[[#This Row],['#316 ]]</f>
        <v>24</v>
      </c>
      <c r="Z53" s="75">
        <f>Table7[[#This Row],['# Res]]*Table7[[#This Row],['#326 ]]</f>
        <v>24</v>
      </c>
      <c r="AA53" s="75">
        <f>Table7[[#This Row],['# Res]]*Table7[[#This Row],['#101 ]]</f>
        <v>24</v>
      </c>
      <c r="AB53" s="75">
        <f>Table7[[#This Row],['# Res]]*Table7[[#This Row],['#111 ]]</f>
        <v>23</v>
      </c>
    </row>
    <row r="54" spans="2:28">
      <c r="B54" s="67" t="s">
        <v>28</v>
      </c>
      <c r="C54" s="78">
        <v>2800</v>
      </c>
      <c r="D54" s="78" t="s">
        <v>223</v>
      </c>
      <c r="E54" s="25" t="s">
        <v>253</v>
      </c>
      <c r="F54" s="24" t="s">
        <v>671</v>
      </c>
      <c r="G54" s="25" t="s">
        <v>261</v>
      </c>
      <c r="H54" s="25">
        <v>2020</v>
      </c>
      <c r="I54" s="25">
        <v>31</v>
      </c>
      <c r="J54" s="25">
        <v>9</v>
      </c>
      <c r="K54" s="48">
        <v>5.56</v>
      </c>
      <c r="L54" s="48">
        <v>5.67</v>
      </c>
      <c r="M54" s="48">
        <v>5.67</v>
      </c>
      <c r="N54" s="48">
        <v>5.67</v>
      </c>
      <c r="O54" s="48">
        <v>5.67</v>
      </c>
      <c r="P54" s="25"/>
      <c r="Q54" s="25"/>
      <c r="R54" s="25"/>
      <c r="S54" s="25"/>
      <c r="T54" s="25"/>
      <c r="U54" s="25"/>
      <c r="V54" s="24"/>
      <c r="W54" s="68">
        <f>AVERAGE(Table7[[#This Row],['#218 ]:[6]])</f>
        <v>5.6480000000000006</v>
      </c>
      <c r="X54" s="76">
        <f>Table7[[#This Row],['# Res]]*Table7[[#This Row],['#218 ]]</f>
        <v>50.04</v>
      </c>
      <c r="Y54" s="75">
        <f>Table7[[#This Row],['# Res]]*Table7[[#This Row],['#316 ]]</f>
        <v>51.03</v>
      </c>
      <c r="Z54" s="75">
        <f>Table7[[#This Row],['# Res]]*Table7[[#This Row],['#326 ]]</f>
        <v>51.03</v>
      </c>
      <c r="AA54" s="75">
        <f>Table7[[#This Row],['# Res]]*Table7[[#This Row],['#101 ]]</f>
        <v>51.03</v>
      </c>
      <c r="AB54" s="75">
        <f>Table7[[#This Row],['# Res]]*Table7[[#This Row],['#111 ]]</f>
        <v>51.03</v>
      </c>
    </row>
    <row r="55" spans="2:28">
      <c r="B55" s="67" t="s">
        <v>44</v>
      </c>
      <c r="C55" s="78">
        <v>8150</v>
      </c>
      <c r="D55" s="78" t="s">
        <v>121</v>
      </c>
      <c r="E55" s="25" t="s">
        <v>253</v>
      </c>
      <c r="F55" s="24" t="s">
        <v>29</v>
      </c>
      <c r="G55" s="25" t="s">
        <v>262</v>
      </c>
      <c r="H55" s="25">
        <v>2020</v>
      </c>
      <c r="I55" s="25">
        <v>44</v>
      </c>
      <c r="J55" s="25">
        <v>27</v>
      </c>
      <c r="K55" s="48">
        <v>5.48</v>
      </c>
      <c r="L55" s="48">
        <v>5.89</v>
      </c>
      <c r="M55" s="48">
        <v>5.89</v>
      </c>
      <c r="N55" s="48">
        <v>5.85</v>
      </c>
      <c r="O55" s="48">
        <v>5.74</v>
      </c>
      <c r="P55" s="25"/>
      <c r="Q55" s="25"/>
      <c r="R55" s="25"/>
      <c r="S55" s="25"/>
      <c r="T55" s="25"/>
      <c r="U55" s="25"/>
      <c r="V55" s="24"/>
      <c r="W55" s="68">
        <f>AVERAGE(Table7[[#This Row],['#218 ]:[6]])</f>
        <v>5.7700000000000005</v>
      </c>
      <c r="X55" s="76">
        <f>Table7[[#This Row],['# Res]]*Table7[[#This Row],['#218 ]]</f>
        <v>147.96</v>
      </c>
      <c r="Y55" s="75">
        <f>Table7[[#This Row],['# Res]]*Table7[[#This Row],['#316 ]]</f>
        <v>159.03</v>
      </c>
      <c r="Z55" s="75">
        <f>Table7[[#This Row],['# Res]]*Table7[[#This Row],['#326 ]]</f>
        <v>159.03</v>
      </c>
      <c r="AA55" s="75">
        <f>Table7[[#This Row],['# Res]]*Table7[[#This Row],['#101 ]]</f>
        <v>157.94999999999999</v>
      </c>
      <c r="AB55" s="75">
        <f>Table7[[#This Row],['# Res]]*Table7[[#This Row],['#111 ]]</f>
        <v>154.98000000000002</v>
      </c>
    </row>
    <row r="56" spans="2:28">
      <c r="B56" s="67" t="s">
        <v>28</v>
      </c>
      <c r="C56" s="78">
        <v>2800</v>
      </c>
      <c r="D56" s="78" t="s">
        <v>223</v>
      </c>
      <c r="E56" s="25" t="s">
        <v>253</v>
      </c>
      <c r="F56" s="24" t="s">
        <v>671</v>
      </c>
      <c r="G56" s="25" t="s">
        <v>262</v>
      </c>
      <c r="H56" s="25">
        <v>2020</v>
      </c>
      <c r="I56" s="25">
        <v>40</v>
      </c>
      <c r="J56" s="25">
        <v>9</v>
      </c>
      <c r="K56" s="48">
        <v>6</v>
      </c>
      <c r="L56" s="48">
        <v>6</v>
      </c>
      <c r="M56" s="48">
        <v>6</v>
      </c>
      <c r="N56" s="48">
        <v>6</v>
      </c>
      <c r="O56" s="48">
        <v>6</v>
      </c>
      <c r="P56" s="25"/>
      <c r="Q56" s="25"/>
      <c r="R56" s="25"/>
      <c r="S56" s="25"/>
      <c r="T56" s="25"/>
      <c r="U56" s="25"/>
      <c r="V56" s="24"/>
      <c r="W56" s="68">
        <f>AVERAGE(Table7[[#This Row],['#218 ]:[6]])</f>
        <v>6</v>
      </c>
      <c r="X56" s="76">
        <f>Table7[[#This Row],['# Res]]*Table7[[#This Row],['#218 ]]</f>
        <v>54</v>
      </c>
      <c r="Y56" s="75">
        <f>Table7[[#This Row],['# Res]]*Table7[[#This Row],['#316 ]]</f>
        <v>54</v>
      </c>
      <c r="Z56" s="75">
        <f>Table7[[#This Row],['# Res]]*Table7[[#This Row],['#326 ]]</f>
        <v>54</v>
      </c>
      <c r="AA56" s="75">
        <f>Table7[[#This Row],['# Res]]*Table7[[#This Row],['#101 ]]</f>
        <v>54</v>
      </c>
      <c r="AB56" s="75">
        <f>Table7[[#This Row],['# Res]]*Table7[[#This Row],['#111 ]]</f>
        <v>54</v>
      </c>
    </row>
    <row r="57" spans="2:28">
      <c r="B57" s="67" t="s">
        <v>44</v>
      </c>
      <c r="C57" s="78">
        <v>8150</v>
      </c>
      <c r="D57" s="78" t="s">
        <v>121</v>
      </c>
      <c r="E57" s="25" t="s">
        <v>253</v>
      </c>
      <c r="F57" s="24" t="s">
        <v>29</v>
      </c>
      <c r="G57" s="25" t="s">
        <v>260</v>
      </c>
      <c r="H57" s="25">
        <v>2019</v>
      </c>
      <c r="I57" s="25">
        <v>45</v>
      </c>
      <c r="J57" s="25">
        <v>25</v>
      </c>
      <c r="K57" s="48">
        <v>5.52</v>
      </c>
      <c r="L57" s="48">
        <v>5.84</v>
      </c>
      <c r="M57" s="48">
        <v>5.8</v>
      </c>
      <c r="N57" s="48">
        <v>5.76</v>
      </c>
      <c r="O57" s="48">
        <v>5.56</v>
      </c>
      <c r="P57" s="25"/>
      <c r="Q57" s="25"/>
      <c r="R57" s="25"/>
      <c r="S57" s="25"/>
      <c r="T57" s="25"/>
      <c r="U57" s="25"/>
      <c r="V57" s="24" t="s">
        <v>693</v>
      </c>
      <c r="W57" s="68">
        <f>AVERAGE(Table7[[#This Row],['#218 ]:[6]])</f>
        <v>5.6959999999999997</v>
      </c>
      <c r="X57" s="76">
        <f>Table7[[#This Row],['# Res]]*Table7[[#This Row],['#218 ]]</f>
        <v>138</v>
      </c>
      <c r="Y57" s="75">
        <f>Table7[[#This Row],['# Res]]*Table7[[#This Row],['#316 ]]</f>
        <v>146</v>
      </c>
      <c r="Z57" s="75">
        <f>Table7[[#This Row],['# Res]]*Table7[[#This Row],['#326 ]]</f>
        <v>145</v>
      </c>
      <c r="AA57" s="75">
        <f>Table7[[#This Row],['# Res]]*Table7[[#This Row],['#101 ]]</f>
        <v>144</v>
      </c>
      <c r="AB57" s="75">
        <f>Table7[[#This Row],['# Res]]*Table7[[#This Row],['#111 ]]</f>
        <v>139</v>
      </c>
    </row>
    <row r="58" spans="2:28">
      <c r="B58" s="67" t="s">
        <v>28</v>
      </c>
      <c r="C58" s="78">
        <v>2800</v>
      </c>
      <c r="D58" s="78" t="s">
        <v>280</v>
      </c>
      <c r="E58" s="25" t="s">
        <v>253</v>
      </c>
      <c r="F58" s="24" t="s">
        <v>671</v>
      </c>
      <c r="G58" s="25" t="s">
        <v>260</v>
      </c>
      <c r="H58" s="25">
        <v>2019</v>
      </c>
      <c r="I58" s="25">
        <v>39</v>
      </c>
      <c r="J58" s="25">
        <v>16</v>
      </c>
      <c r="K58" s="48">
        <v>5.75</v>
      </c>
      <c r="L58" s="48">
        <v>5.9375</v>
      </c>
      <c r="M58" s="48">
        <v>5.625</v>
      </c>
      <c r="N58" s="48">
        <v>5.875</v>
      </c>
      <c r="O58" s="48">
        <v>5.75</v>
      </c>
      <c r="P58" s="25"/>
      <c r="Q58" s="25"/>
      <c r="R58" s="25"/>
      <c r="S58" s="25"/>
      <c r="T58" s="25"/>
      <c r="U58" s="25"/>
      <c r="V58" s="24"/>
      <c r="W58" s="68">
        <f>AVERAGE(Table7[[#This Row],['#218 ]:[6]])</f>
        <v>5.7874999999999996</v>
      </c>
      <c r="X58" s="76">
        <f>Table7[[#This Row],['# Res]]*Table7[[#This Row],['#218 ]]</f>
        <v>92</v>
      </c>
      <c r="Y58" s="75">
        <f>Table7[[#This Row],['# Res]]*Table7[[#This Row],['#316 ]]</f>
        <v>95</v>
      </c>
      <c r="Z58" s="75">
        <f>Table7[[#This Row],['# Res]]*Table7[[#This Row],['#326 ]]</f>
        <v>90</v>
      </c>
      <c r="AA58" s="75">
        <f>Table7[[#This Row],['# Res]]*Table7[[#This Row],['#101 ]]</f>
        <v>94</v>
      </c>
      <c r="AB58" s="75">
        <f>Table7[[#This Row],['# Res]]*Table7[[#This Row],['#111 ]]</f>
        <v>92</v>
      </c>
    </row>
    <row r="59" spans="2:28">
      <c r="B59" s="67" t="s">
        <v>28</v>
      </c>
      <c r="C59" s="78">
        <v>3000</v>
      </c>
      <c r="D59" s="78" t="s">
        <v>165</v>
      </c>
      <c r="E59" s="25" t="s">
        <v>253</v>
      </c>
      <c r="F59" s="24" t="s">
        <v>263</v>
      </c>
      <c r="G59" s="25" t="s">
        <v>260</v>
      </c>
      <c r="H59" s="25">
        <v>2019</v>
      </c>
      <c r="I59" s="25">
        <v>39</v>
      </c>
      <c r="J59" s="25">
        <v>15</v>
      </c>
      <c r="K59" s="48">
        <v>5.8</v>
      </c>
      <c r="L59" s="48">
        <v>5.8666666666666663</v>
      </c>
      <c r="M59" s="48">
        <v>5.8666666666666663</v>
      </c>
      <c r="N59" s="48">
        <v>5.8666666666666663</v>
      </c>
      <c r="O59" s="48">
        <v>5.8</v>
      </c>
      <c r="P59" s="25"/>
      <c r="Q59" s="25"/>
      <c r="R59" s="25"/>
      <c r="S59" s="25"/>
      <c r="T59" s="25"/>
      <c r="U59" s="25"/>
      <c r="V59" s="24"/>
      <c r="W59" s="68">
        <f>AVERAGE(Table7[[#This Row],['#218 ]:[6]])</f>
        <v>5.84</v>
      </c>
      <c r="X59" s="76">
        <f>Table7[[#This Row],['# Res]]*Table7[[#This Row],['#218 ]]</f>
        <v>87</v>
      </c>
      <c r="Y59" s="75">
        <f>Table7[[#This Row],['# Res]]*Table7[[#This Row],['#316 ]]</f>
        <v>88</v>
      </c>
      <c r="Z59" s="75">
        <f>Table7[[#This Row],['# Res]]*Table7[[#This Row],['#326 ]]</f>
        <v>88</v>
      </c>
      <c r="AA59" s="75">
        <f>Table7[[#This Row],['# Res]]*Table7[[#This Row],['#101 ]]</f>
        <v>88</v>
      </c>
      <c r="AB59" s="75">
        <f>Table7[[#This Row],['# Res]]*Table7[[#This Row],['#111 ]]</f>
        <v>87</v>
      </c>
    </row>
    <row r="60" spans="2:28">
      <c r="B60" s="67" t="s">
        <v>44</v>
      </c>
      <c r="C60" s="78">
        <v>8150</v>
      </c>
      <c r="D60" s="78" t="s">
        <v>223</v>
      </c>
      <c r="E60" s="25" t="s">
        <v>253</v>
      </c>
      <c r="F60" s="24" t="s">
        <v>29</v>
      </c>
      <c r="G60" s="25" t="s">
        <v>261</v>
      </c>
      <c r="H60" s="25">
        <v>2019</v>
      </c>
      <c r="I60" s="25">
        <v>44</v>
      </c>
      <c r="J60" s="25">
        <v>13</v>
      </c>
      <c r="K60" s="48">
        <v>5.6923076923076925</v>
      </c>
      <c r="L60" s="48">
        <v>5.9230769230769234</v>
      </c>
      <c r="M60" s="48">
        <v>5.8461538461538458</v>
      </c>
      <c r="N60" s="48">
        <v>5.9230769230769234</v>
      </c>
      <c r="O60" s="48">
        <v>5.7692307692307692</v>
      </c>
      <c r="P60" s="25"/>
      <c r="Q60" s="25"/>
      <c r="R60" s="25"/>
      <c r="S60" s="25"/>
      <c r="T60" s="25"/>
      <c r="U60" s="25"/>
      <c r="V60" s="24"/>
      <c r="W60" s="68">
        <f>AVERAGE(Table7[[#This Row],['#218 ]:[6]])</f>
        <v>5.8307692307692314</v>
      </c>
      <c r="X60" s="76">
        <f>Table7[[#This Row],['# Res]]*Table7[[#This Row],['#218 ]]</f>
        <v>74</v>
      </c>
      <c r="Y60" s="75">
        <f>Table7[[#This Row],['# Res]]*Table7[[#This Row],['#316 ]]</f>
        <v>77</v>
      </c>
      <c r="Z60" s="75">
        <f>Table7[[#This Row],['# Res]]*Table7[[#This Row],['#326 ]]</f>
        <v>76</v>
      </c>
      <c r="AA60" s="75">
        <f>Table7[[#This Row],['# Res]]*Table7[[#This Row],['#101 ]]</f>
        <v>77</v>
      </c>
      <c r="AB60" s="75">
        <f>Table7[[#This Row],['# Res]]*Table7[[#This Row],['#111 ]]</f>
        <v>75</v>
      </c>
    </row>
    <row r="61" spans="2:28">
      <c r="B61" s="67" t="s">
        <v>28</v>
      </c>
      <c r="C61" s="78">
        <v>2800</v>
      </c>
      <c r="D61" s="78" t="s">
        <v>280</v>
      </c>
      <c r="E61" s="25" t="s">
        <v>253</v>
      </c>
      <c r="F61" s="24" t="s">
        <v>671</v>
      </c>
      <c r="G61" s="25" t="s">
        <v>261</v>
      </c>
      <c r="H61" s="25">
        <v>2019</v>
      </c>
      <c r="I61" s="25">
        <v>38</v>
      </c>
      <c r="J61" s="25">
        <v>13</v>
      </c>
      <c r="K61" s="48">
        <v>5.6923076923076925</v>
      </c>
      <c r="L61" s="48">
        <v>6</v>
      </c>
      <c r="M61" s="48">
        <v>5.7692307692307692</v>
      </c>
      <c r="N61" s="48">
        <v>5.9230769230769234</v>
      </c>
      <c r="O61" s="48">
        <v>5.8461538461538458</v>
      </c>
      <c r="P61" s="25"/>
      <c r="Q61" s="25"/>
      <c r="R61" s="25"/>
      <c r="S61" s="25"/>
      <c r="T61" s="25"/>
      <c r="U61" s="25"/>
      <c r="V61" s="24"/>
      <c r="W61" s="68">
        <f>AVERAGE(Table7[[#This Row],['#218 ]:[6]])</f>
        <v>5.8461538461538467</v>
      </c>
      <c r="X61" s="76">
        <f>Table7[[#This Row],['# Res]]*Table7[[#This Row],['#218 ]]</f>
        <v>74</v>
      </c>
      <c r="Y61" s="75">
        <f>Table7[[#This Row],['# Res]]*Table7[[#This Row],['#316 ]]</f>
        <v>78</v>
      </c>
      <c r="Z61" s="75">
        <f>Table7[[#This Row],['# Res]]*Table7[[#This Row],['#326 ]]</f>
        <v>75</v>
      </c>
      <c r="AA61" s="75">
        <f>Table7[[#This Row],['# Res]]*Table7[[#This Row],['#101 ]]</f>
        <v>77</v>
      </c>
      <c r="AB61" s="75">
        <f>Table7[[#This Row],['# Res]]*Table7[[#This Row],['#111 ]]</f>
        <v>76</v>
      </c>
    </row>
    <row r="62" spans="2:28">
      <c r="B62" s="67" t="s">
        <v>28</v>
      </c>
      <c r="C62" s="78">
        <v>3000</v>
      </c>
      <c r="D62" s="78" t="s">
        <v>280</v>
      </c>
      <c r="E62" s="25" t="s">
        <v>253</v>
      </c>
      <c r="F62" s="24" t="s">
        <v>263</v>
      </c>
      <c r="G62" s="25" t="s">
        <v>261</v>
      </c>
      <c r="H62" s="25">
        <v>2019</v>
      </c>
      <c r="I62" s="25">
        <v>36</v>
      </c>
      <c r="J62" s="25">
        <v>6</v>
      </c>
      <c r="K62" s="48">
        <v>5.833333333333333</v>
      </c>
      <c r="L62" s="48">
        <v>5.833333333333333</v>
      </c>
      <c r="M62" s="48">
        <v>5.833333333333333</v>
      </c>
      <c r="N62" s="48">
        <v>5.833333333333333</v>
      </c>
      <c r="O62" s="48">
        <v>5.833333333333333</v>
      </c>
      <c r="P62" s="25"/>
      <c r="Q62" s="25"/>
      <c r="R62" s="25"/>
      <c r="S62" s="25"/>
      <c r="T62" s="25"/>
      <c r="U62" s="25"/>
      <c r="V62" s="24"/>
      <c r="W62" s="68">
        <f>AVERAGE(Table7[[#This Row],['#218 ]:[6]])</f>
        <v>5.833333333333333</v>
      </c>
      <c r="X62" s="76">
        <f>Table7[[#This Row],['# Res]]*Table7[[#This Row],['#218 ]]</f>
        <v>35</v>
      </c>
      <c r="Y62" s="75">
        <f>Table7[[#This Row],['# Res]]*Table7[[#This Row],['#316 ]]</f>
        <v>35</v>
      </c>
      <c r="Z62" s="75">
        <f>Table7[[#This Row],['# Res]]*Table7[[#This Row],['#326 ]]</f>
        <v>35</v>
      </c>
      <c r="AA62" s="75">
        <f>Table7[[#This Row],['# Res]]*Table7[[#This Row],['#101 ]]</f>
        <v>35</v>
      </c>
      <c r="AB62" s="75">
        <f>Table7[[#This Row],['# Res]]*Table7[[#This Row],['#111 ]]</f>
        <v>35</v>
      </c>
    </row>
    <row r="63" spans="2:28">
      <c r="B63" s="67" t="s">
        <v>28</v>
      </c>
      <c r="C63" s="78">
        <v>3005</v>
      </c>
      <c r="D63" s="78" t="s">
        <v>223</v>
      </c>
      <c r="E63" s="25" t="s">
        <v>253</v>
      </c>
      <c r="F63" s="24" t="s">
        <v>302</v>
      </c>
      <c r="G63" s="25" t="s">
        <v>261</v>
      </c>
      <c r="H63" s="25">
        <v>2019</v>
      </c>
      <c r="I63" s="25">
        <v>36</v>
      </c>
      <c r="J63" s="25">
        <v>11</v>
      </c>
      <c r="K63" s="48">
        <v>6</v>
      </c>
      <c r="L63" s="48">
        <v>6</v>
      </c>
      <c r="M63" s="48">
        <v>5.6363636363636367</v>
      </c>
      <c r="N63" s="48">
        <v>5.7272727272727275</v>
      </c>
      <c r="O63" s="48">
        <v>5.7272727272727275</v>
      </c>
      <c r="P63" s="25"/>
      <c r="Q63" s="25"/>
      <c r="R63" s="25"/>
      <c r="S63" s="25"/>
      <c r="T63" s="25"/>
      <c r="U63" s="25"/>
      <c r="V63" s="24"/>
      <c r="W63" s="68">
        <f>AVERAGE(Table7[[#This Row],['#218 ]:[6]])</f>
        <v>5.8181818181818183</v>
      </c>
      <c r="X63" s="76">
        <f>Table7[[#This Row],['# Res]]*Table7[[#This Row],['#218 ]]</f>
        <v>66</v>
      </c>
      <c r="Y63" s="75">
        <f>Table7[[#This Row],['# Res]]*Table7[[#This Row],['#316 ]]</f>
        <v>66</v>
      </c>
      <c r="Z63" s="75">
        <f>Table7[[#This Row],['# Res]]*Table7[[#This Row],['#326 ]]</f>
        <v>62</v>
      </c>
      <c r="AA63" s="75">
        <f>Table7[[#This Row],['# Res]]*Table7[[#This Row],['#101 ]]</f>
        <v>63</v>
      </c>
      <c r="AB63" s="75">
        <f>Table7[[#This Row],['# Res]]*Table7[[#This Row],['#111 ]]</f>
        <v>63</v>
      </c>
    </row>
    <row r="64" spans="2:28">
      <c r="B64" s="67" t="s">
        <v>44</v>
      </c>
      <c r="C64" s="78">
        <v>8150</v>
      </c>
      <c r="D64" s="78" t="s">
        <v>361</v>
      </c>
      <c r="E64" s="25" t="s">
        <v>362</v>
      </c>
      <c r="F64" s="24" t="s">
        <v>29</v>
      </c>
      <c r="G64" s="25" t="s">
        <v>262</v>
      </c>
      <c r="H64" s="25">
        <v>2019</v>
      </c>
      <c r="I64" s="25">
        <v>47</v>
      </c>
      <c r="J64" s="25">
        <v>11</v>
      </c>
      <c r="K64" s="48">
        <v>5.3636363636363633</v>
      </c>
      <c r="L64" s="48">
        <v>5.7272727272727275</v>
      </c>
      <c r="M64" s="48">
        <v>5.7272727272727275</v>
      </c>
      <c r="N64" s="48">
        <v>5.5454545454545459</v>
      </c>
      <c r="O64" s="48">
        <v>5.4545454545454541</v>
      </c>
      <c r="P64" s="25"/>
      <c r="Q64" s="25"/>
      <c r="R64" s="25"/>
      <c r="S64" s="25"/>
      <c r="T64" s="25"/>
      <c r="U64" s="25"/>
      <c r="V64" s="24"/>
      <c r="W64" s="68">
        <f>AVERAGE(Table7[[#This Row],['#218 ]:[6]])</f>
        <v>5.5636363636363635</v>
      </c>
      <c r="X64" s="76">
        <f>Table7[[#This Row],['# Res]]*Table7[[#This Row],['#218 ]]</f>
        <v>59</v>
      </c>
      <c r="Y64" s="75">
        <f>Table7[[#This Row],['# Res]]*Table7[[#This Row],['#316 ]]</f>
        <v>63</v>
      </c>
      <c r="Z64" s="75">
        <f>Table7[[#This Row],['# Res]]*Table7[[#This Row],['#326 ]]</f>
        <v>63</v>
      </c>
      <c r="AA64" s="75">
        <f>Table7[[#This Row],['# Res]]*Table7[[#This Row],['#101 ]]</f>
        <v>61.000000000000007</v>
      </c>
      <c r="AB64" s="75">
        <f>Table7[[#This Row],['# Res]]*Table7[[#This Row],['#111 ]]</f>
        <v>59.999999999999993</v>
      </c>
    </row>
    <row r="65" spans="2:28">
      <c r="B65" s="67" t="s">
        <v>44</v>
      </c>
      <c r="C65" s="78">
        <v>8150</v>
      </c>
      <c r="D65" s="78" t="s">
        <v>165</v>
      </c>
      <c r="E65" s="25" t="s">
        <v>253</v>
      </c>
      <c r="F65" s="24" t="s">
        <v>29</v>
      </c>
      <c r="G65" s="25" t="s">
        <v>262</v>
      </c>
      <c r="H65" s="25">
        <v>2019</v>
      </c>
      <c r="I65" s="25">
        <v>44</v>
      </c>
      <c r="J65" s="25">
        <v>14</v>
      </c>
      <c r="K65" s="48">
        <v>5.7857142857142856</v>
      </c>
      <c r="L65" s="48">
        <v>5.7857142857142856</v>
      </c>
      <c r="M65" s="48">
        <v>5.7142857142857144</v>
      </c>
      <c r="N65" s="48">
        <v>5.7857142857142856</v>
      </c>
      <c r="O65" s="48">
        <v>5.7857142857142856</v>
      </c>
      <c r="P65" s="25"/>
      <c r="Q65" s="25"/>
      <c r="R65" s="25"/>
      <c r="S65" s="25"/>
      <c r="T65" s="25"/>
      <c r="U65" s="25"/>
      <c r="V65" s="24"/>
      <c r="W65" s="68">
        <f>AVERAGE(Table7[[#This Row],['#218 ]:[6]])</f>
        <v>5.7714285714285705</v>
      </c>
      <c r="X65" s="76">
        <f>Table7[[#This Row],['# Res]]*Table7[[#This Row],['#218 ]]</f>
        <v>81</v>
      </c>
      <c r="Y65" s="75">
        <f>Table7[[#This Row],['# Res]]*Table7[[#This Row],['#316 ]]</f>
        <v>81</v>
      </c>
      <c r="Z65" s="75">
        <f>Table7[[#This Row],['# Res]]*Table7[[#This Row],['#326 ]]</f>
        <v>80</v>
      </c>
      <c r="AA65" s="75">
        <f>Table7[[#This Row],['# Res]]*Table7[[#This Row],['#101 ]]</f>
        <v>81</v>
      </c>
      <c r="AB65" s="75">
        <f>Table7[[#This Row],['# Res]]*Table7[[#This Row],['#111 ]]</f>
        <v>81</v>
      </c>
    </row>
    <row r="66" spans="2:28">
      <c r="B66" s="67" t="s">
        <v>44</v>
      </c>
      <c r="C66" s="78">
        <v>8150</v>
      </c>
      <c r="D66" s="78" t="s">
        <v>223</v>
      </c>
      <c r="E66" s="25" t="s">
        <v>253</v>
      </c>
      <c r="F66" s="24" t="s">
        <v>29</v>
      </c>
      <c r="G66" s="25" t="s">
        <v>262</v>
      </c>
      <c r="H66" s="25">
        <v>2019</v>
      </c>
      <c r="I66" s="25">
        <v>45</v>
      </c>
      <c r="J66" s="25">
        <v>11</v>
      </c>
      <c r="K66" s="48">
        <v>5.4545454545454541</v>
      </c>
      <c r="L66" s="48">
        <v>5.8181818181818183</v>
      </c>
      <c r="M66" s="48">
        <v>5.9090909090909092</v>
      </c>
      <c r="N66" s="48">
        <v>6</v>
      </c>
      <c r="O66" s="48">
        <v>5.5454545454545459</v>
      </c>
      <c r="P66" s="25"/>
      <c r="Q66" s="25"/>
      <c r="R66" s="25"/>
      <c r="S66" s="25"/>
      <c r="T66" s="25"/>
      <c r="U66" s="25"/>
      <c r="V66" s="24"/>
      <c r="W66" s="68">
        <f>AVERAGE(Table7[[#This Row],['#218 ]:[6]])</f>
        <v>5.745454545454546</v>
      </c>
      <c r="X66" s="76">
        <f>Table7[[#This Row],['# Res]]*Table7[[#This Row],['#218 ]]</f>
        <v>59.999999999999993</v>
      </c>
      <c r="Y66" s="75">
        <f>Table7[[#This Row],['# Res]]*Table7[[#This Row],['#316 ]]</f>
        <v>64</v>
      </c>
      <c r="Z66" s="75">
        <f>Table7[[#This Row],['# Res]]*Table7[[#This Row],['#326 ]]</f>
        <v>65</v>
      </c>
      <c r="AA66" s="75">
        <f>Table7[[#This Row],['# Res]]*Table7[[#This Row],['#101 ]]</f>
        <v>66</v>
      </c>
      <c r="AB66" s="75">
        <f>Table7[[#This Row],['# Res]]*Table7[[#This Row],['#111 ]]</f>
        <v>61.000000000000007</v>
      </c>
    </row>
    <row r="67" spans="2:28">
      <c r="B67" s="67" t="s">
        <v>28</v>
      </c>
      <c r="C67" s="78">
        <v>2800</v>
      </c>
      <c r="D67" s="78" t="s">
        <v>280</v>
      </c>
      <c r="E67" s="25" t="s">
        <v>253</v>
      </c>
      <c r="F67" s="24" t="s">
        <v>671</v>
      </c>
      <c r="G67" s="25" t="s">
        <v>262</v>
      </c>
      <c r="H67" s="25">
        <v>2019</v>
      </c>
      <c r="I67" s="25">
        <v>37</v>
      </c>
      <c r="J67" s="25">
        <v>21</v>
      </c>
      <c r="K67" s="48">
        <v>5.7619047619047619</v>
      </c>
      <c r="L67" s="48">
        <v>5.8571428571428568</v>
      </c>
      <c r="M67" s="48">
        <v>5.8095238095238093</v>
      </c>
      <c r="N67" s="48">
        <v>5.9047619047619051</v>
      </c>
      <c r="O67" s="48">
        <v>5.8571428571428568</v>
      </c>
      <c r="P67" s="25"/>
      <c r="Q67" s="25"/>
      <c r="R67" s="25"/>
      <c r="S67" s="25"/>
      <c r="T67" s="25"/>
      <c r="U67" s="25"/>
      <c r="V67" s="24"/>
      <c r="W67" s="68">
        <f>AVERAGE(Table7[[#This Row],['#218 ]:[6]])</f>
        <v>5.8380952380952378</v>
      </c>
      <c r="X67" s="76">
        <f>Table7[[#This Row],['# Res]]*Table7[[#This Row],['#218 ]]</f>
        <v>121</v>
      </c>
      <c r="Y67" s="75">
        <f>Table7[[#This Row],['# Res]]*Table7[[#This Row],['#316 ]]</f>
        <v>122.99999999999999</v>
      </c>
      <c r="Z67" s="75">
        <f>Table7[[#This Row],['# Res]]*Table7[[#This Row],['#326 ]]</f>
        <v>122</v>
      </c>
      <c r="AA67" s="75">
        <f>Table7[[#This Row],['# Res]]*Table7[[#This Row],['#101 ]]</f>
        <v>124</v>
      </c>
      <c r="AB67" s="75">
        <f>Table7[[#This Row],['# Res]]*Table7[[#This Row],['#111 ]]</f>
        <v>122.99999999999999</v>
      </c>
    </row>
    <row r="68" spans="2:28">
      <c r="B68" s="67" t="s">
        <v>28</v>
      </c>
      <c r="C68" s="78">
        <v>3005</v>
      </c>
      <c r="D68" s="78" t="s">
        <v>280</v>
      </c>
      <c r="E68" s="25" t="s">
        <v>253</v>
      </c>
      <c r="F68" s="24" t="s">
        <v>302</v>
      </c>
      <c r="G68" s="25" t="s">
        <v>262</v>
      </c>
      <c r="H68" s="25">
        <v>2019</v>
      </c>
      <c r="I68" s="25">
        <v>36</v>
      </c>
      <c r="J68" s="25">
        <v>21</v>
      </c>
      <c r="K68" s="48">
        <v>5.5238095238095237</v>
      </c>
      <c r="L68" s="48">
        <v>5.9047619047619051</v>
      </c>
      <c r="M68" s="48">
        <v>5.4285714285714288</v>
      </c>
      <c r="N68" s="48">
        <v>5.8095238095238093</v>
      </c>
      <c r="O68" s="48">
        <v>5.7142857142857144</v>
      </c>
      <c r="P68" s="25"/>
      <c r="Q68" s="25"/>
      <c r="R68" s="25"/>
      <c r="S68" s="25"/>
      <c r="T68" s="25"/>
      <c r="U68" s="25"/>
      <c r="V68" s="24"/>
      <c r="W68" s="68">
        <f>AVERAGE(Table7[[#This Row],['#218 ]:[6]])</f>
        <v>5.6761904761904765</v>
      </c>
      <c r="X68" s="76">
        <f>Table7[[#This Row],['# Res]]*Table7[[#This Row],['#218 ]]</f>
        <v>116</v>
      </c>
      <c r="Y68" s="75">
        <f>Table7[[#This Row],['# Res]]*Table7[[#This Row],['#316 ]]</f>
        <v>124</v>
      </c>
      <c r="Z68" s="75">
        <f>Table7[[#This Row],['# Res]]*Table7[[#This Row],['#326 ]]</f>
        <v>114</v>
      </c>
      <c r="AA68" s="75">
        <f>Table7[[#This Row],['# Res]]*Table7[[#This Row],['#101 ]]</f>
        <v>122</v>
      </c>
      <c r="AB68" s="75">
        <f>Table7[[#This Row],['# Res]]*Table7[[#This Row],['#111 ]]</f>
        <v>120</v>
      </c>
    </row>
    <row r="69" spans="2:28">
      <c r="B69" s="67" t="s">
        <v>44</v>
      </c>
      <c r="C69" s="78">
        <v>8150</v>
      </c>
      <c r="D69" s="78" t="s">
        <v>451</v>
      </c>
      <c r="E69" s="25" t="s">
        <v>362</v>
      </c>
      <c r="F69" s="24" t="s">
        <v>29</v>
      </c>
      <c r="G69" s="25" t="s">
        <v>260</v>
      </c>
      <c r="H69" s="25">
        <v>2018</v>
      </c>
      <c r="I69" s="25">
        <v>41</v>
      </c>
      <c r="J69" s="25">
        <v>13</v>
      </c>
      <c r="K69" s="48">
        <v>5.6923076923076925</v>
      </c>
      <c r="L69" s="48">
        <v>5.9230769230769234</v>
      </c>
      <c r="M69" s="48">
        <v>5.8461538461538458</v>
      </c>
      <c r="N69" s="48">
        <v>5.9230769230769234</v>
      </c>
      <c r="O69" s="48">
        <v>5.8461538461538458</v>
      </c>
      <c r="P69" s="25"/>
      <c r="Q69" s="25"/>
      <c r="R69" s="25"/>
      <c r="S69" s="25"/>
      <c r="T69" s="25"/>
      <c r="U69" s="25"/>
      <c r="V69" s="24"/>
      <c r="W69" s="68">
        <f>AVERAGE(Table7[[#This Row],['#218 ]:[6]])</f>
        <v>5.8461538461538467</v>
      </c>
      <c r="X69" s="76">
        <f>Table7[[#This Row],['# Res]]*Table7[[#This Row],['#218 ]]</f>
        <v>74</v>
      </c>
      <c r="Y69" s="75">
        <f>Table7[[#This Row],['# Res]]*Table7[[#This Row],['#316 ]]</f>
        <v>77</v>
      </c>
      <c r="Z69" s="75">
        <f>Table7[[#This Row],['# Res]]*Table7[[#This Row],['#326 ]]</f>
        <v>76</v>
      </c>
      <c r="AA69" s="75">
        <f>Table7[[#This Row],['# Res]]*Table7[[#This Row],['#101 ]]</f>
        <v>77</v>
      </c>
      <c r="AB69" s="75">
        <f>Table7[[#This Row],['# Res]]*Table7[[#This Row],['#111 ]]</f>
        <v>76</v>
      </c>
    </row>
    <row r="70" spans="2:28">
      <c r="B70" s="67" t="s">
        <v>28</v>
      </c>
      <c r="C70" s="78">
        <v>2800</v>
      </c>
      <c r="D70" s="78" t="s">
        <v>280</v>
      </c>
      <c r="E70" s="25" t="s">
        <v>253</v>
      </c>
      <c r="F70" s="24" t="s">
        <v>671</v>
      </c>
      <c r="G70" s="25" t="s">
        <v>260</v>
      </c>
      <c r="H70" s="25">
        <v>2018</v>
      </c>
      <c r="I70" s="25">
        <v>38</v>
      </c>
      <c r="J70" s="25">
        <v>14</v>
      </c>
      <c r="K70" s="48">
        <v>5.416666666666667</v>
      </c>
      <c r="L70" s="48">
        <v>5.75</v>
      </c>
      <c r="M70" s="48">
        <v>5.333333333333333</v>
      </c>
      <c r="N70" s="48">
        <v>5.75</v>
      </c>
      <c r="O70" s="48">
        <v>5.583333333333333</v>
      </c>
      <c r="P70" s="25"/>
      <c r="Q70" s="25"/>
      <c r="R70" s="25"/>
      <c r="S70" s="25"/>
      <c r="T70" s="25"/>
      <c r="U70" s="25"/>
      <c r="V70" s="24" t="s">
        <v>509</v>
      </c>
      <c r="W70" s="68">
        <f>AVERAGE(Table7[[#This Row],['#218 ]:[6]])</f>
        <v>5.5666666666666664</v>
      </c>
      <c r="X70" s="76">
        <f>Table7[[#This Row],['# Res]]*Table7[[#This Row],['#218 ]]</f>
        <v>75.833333333333343</v>
      </c>
      <c r="Y70" s="75">
        <f>Table7[[#This Row],['# Res]]*Table7[[#This Row],['#316 ]]</f>
        <v>80.5</v>
      </c>
      <c r="Z70" s="75">
        <f>Table7[[#This Row],['# Res]]*Table7[[#This Row],['#326 ]]</f>
        <v>74.666666666666657</v>
      </c>
      <c r="AA70" s="75">
        <f>Table7[[#This Row],['# Res]]*Table7[[#This Row],['#101 ]]</f>
        <v>80.5</v>
      </c>
      <c r="AB70" s="75">
        <f>Table7[[#This Row],['# Res]]*Table7[[#This Row],['#111 ]]</f>
        <v>78.166666666666657</v>
      </c>
    </row>
    <row r="71" spans="2:28">
      <c r="B71" s="67" t="s">
        <v>28</v>
      </c>
      <c r="C71" s="78">
        <v>3000</v>
      </c>
      <c r="D71" s="78" t="s">
        <v>280</v>
      </c>
      <c r="E71" s="25" t="s">
        <v>253</v>
      </c>
      <c r="F71" s="24" t="s">
        <v>263</v>
      </c>
      <c r="G71" s="25" t="s">
        <v>260</v>
      </c>
      <c r="H71" s="25">
        <v>2018</v>
      </c>
      <c r="I71" s="25">
        <v>39</v>
      </c>
      <c r="J71" s="25">
        <v>17</v>
      </c>
      <c r="K71" s="48">
        <v>5.8235294117647056</v>
      </c>
      <c r="L71" s="48">
        <v>5.9411764705882355</v>
      </c>
      <c r="M71" s="48">
        <v>5.5882352941176467</v>
      </c>
      <c r="N71" s="48">
        <v>5.882352941176471</v>
      </c>
      <c r="O71" s="48">
        <v>5.7058823529411766</v>
      </c>
      <c r="P71" s="25"/>
      <c r="Q71" s="25"/>
      <c r="R71" s="25"/>
      <c r="S71" s="25"/>
      <c r="T71" s="25"/>
      <c r="U71" s="25"/>
      <c r="V71" s="24"/>
      <c r="W71" s="68">
        <f>AVERAGE(Table7[[#This Row],['#218 ]:[6]])</f>
        <v>5.7882352941176469</v>
      </c>
      <c r="X71" s="76">
        <f>Table7[[#This Row],['# Res]]*Table7[[#This Row],['#218 ]]</f>
        <v>99</v>
      </c>
      <c r="Y71" s="75">
        <f>Table7[[#This Row],['# Res]]*Table7[[#This Row],['#316 ]]</f>
        <v>101</v>
      </c>
      <c r="Z71" s="75">
        <f>Table7[[#This Row],['# Res]]*Table7[[#This Row],['#326 ]]</f>
        <v>95</v>
      </c>
      <c r="AA71" s="75">
        <f>Table7[[#This Row],['# Res]]*Table7[[#This Row],['#101 ]]</f>
        <v>100</v>
      </c>
      <c r="AB71" s="75">
        <f>Table7[[#This Row],['# Res]]*Table7[[#This Row],['#111 ]]</f>
        <v>97</v>
      </c>
    </row>
    <row r="72" spans="2:28">
      <c r="B72" s="67" t="s">
        <v>44</v>
      </c>
      <c r="C72" s="78">
        <v>8150</v>
      </c>
      <c r="D72" s="78" t="s">
        <v>223</v>
      </c>
      <c r="E72" s="25" t="s">
        <v>253</v>
      </c>
      <c r="F72" s="24" t="s">
        <v>29</v>
      </c>
      <c r="G72" s="25" t="s">
        <v>261</v>
      </c>
      <c r="H72" s="25">
        <v>2018</v>
      </c>
      <c r="I72" s="25">
        <v>39</v>
      </c>
      <c r="J72" s="25">
        <v>20</v>
      </c>
      <c r="K72" s="48">
        <v>5.75</v>
      </c>
      <c r="L72" s="48">
        <v>5.95</v>
      </c>
      <c r="M72" s="48">
        <v>5.85</v>
      </c>
      <c r="N72" s="48">
        <v>5.9</v>
      </c>
      <c r="O72" s="48">
        <v>5.9</v>
      </c>
      <c r="P72" s="25"/>
      <c r="Q72" s="25"/>
      <c r="R72" s="25"/>
      <c r="S72" s="25"/>
      <c r="T72" s="25"/>
      <c r="U72" s="25"/>
      <c r="V72" s="24"/>
      <c r="W72" s="68">
        <f>AVERAGE(Table7[[#This Row],['#218 ]:[6]])</f>
        <v>5.8699999999999992</v>
      </c>
      <c r="X72" s="76">
        <f>Table7[[#This Row],['# Res]]*Table7[[#This Row],['#218 ]]</f>
        <v>115</v>
      </c>
      <c r="Y72" s="75">
        <f>Table7[[#This Row],['# Res]]*Table7[[#This Row],['#316 ]]</f>
        <v>119</v>
      </c>
      <c r="Z72" s="75">
        <f>Table7[[#This Row],['# Res]]*Table7[[#This Row],['#326 ]]</f>
        <v>117</v>
      </c>
      <c r="AA72" s="75">
        <f>Table7[[#This Row],['# Res]]*Table7[[#This Row],['#101 ]]</f>
        <v>118</v>
      </c>
      <c r="AB72" s="75">
        <f>Table7[[#This Row],['# Res]]*Table7[[#This Row],['#111 ]]</f>
        <v>118</v>
      </c>
    </row>
    <row r="73" spans="2:28">
      <c r="B73" s="67" t="s">
        <v>28</v>
      </c>
      <c r="C73" s="78">
        <v>3000</v>
      </c>
      <c r="D73" s="78" t="s">
        <v>222</v>
      </c>
      <c r="E73" s="25" t="s">
        <v>253</v>
      </c>
      <c r="F73" s="24" t="s">
        <v>263</v>
      </c>
      <c r="G73" s="25" t="s">
        <v>261</v>
      </c>
      <c r="H73" s="25">
        <v>2018</v>
      </c>
      <c r="I73" s="25">
        <v>37</v>
      </c>
      <c r="J73" s="25">
        <v>3</v>
      </c>
      <c r="K73" s="48">
        <v>5.333333333333333</v>
      </c>
      <c r="L73" s="48">
        <v>6</v>
      </c>
      <c r="M73" s="48">
        <v>5.333333333333333</v>
      </c>
      <c r="N73" s="48">
        <v>5.666666666666667</v>
      </c>
      <c r="O73" s="48">
        <v>5</v>
      </c>
      <c r="P73" s="25"/>
      <c r="Q73" s="25"/>
      <c r="R73" s="25"/>
      <c r="S73" s="25"/>
      <c r="T73" s="25"/>
      <c r="U73" s="25"/>
      <c r="V73" s="24"/>
      <c r="W73" s="68">
        <f>AVERAGE(Table7[[#This Row],['#218 ]:[6]])</f>
        <v>5.4666666666666668</v>
      </c>
      <c r="X73" s="76">
        <f>Table7[[#This Row],['# Res]]*Table7[[#This Row],['#218 ]]</f>
        <v>16</v>
      </c>
      <c r="Y73" s="75">
        <f>Table7[[#This Row],['# Res]]*Table7[[#This Row],['#316 ]]</f>
        <v>18</v>
      </c>
      <c r="Z73" s="75">
        <f>Table7[[#This Row],['# Res]]*Table7[[#This Row],['#326 ]]</f>
        <v>16</v>
      </c>
      <c r="AA73" s="75">
        <f>Table7[[#This Row],['# Res]]*Table7[[#This Row],['#101 ]]</f>
        <v>17</v>
      </c>
      <c r="AB73" s="75">
        <f>Table7[[#This Row],['# Res]]*Table7[[#This Row],['#111 ]]</f>
        <v>15</v>
      </c>
    </row>
    <row r="74" spans="2:28">
      <c r="B74" s="67" t="s">
        <v>28</v>
      </c>
      <c r="C74" s="78">
        <v>3000</v>
      </c>
      <c r="D74" s="78" t="s">
        <v>280</v>
      </c>
      <c r="E74" s="25" t="s">
        <v>253</v>
      </c>
      <c r="F74" s="24" t="s">
        <v>263</v>
      </c>
      <c r="G74" s="25" t="s">
        <v>261</v>
      </c>
      <c r="H74" s="25">
        <v>2018</v>
      </c>
      <c r="I74" s="25">
        <v>40</v>
      </c>
      <c r="J74" s="25">
        <v>6</v>
      </c>
      <c r="K74" s="48">
        <v>5.5</v>
      </c>
      <c r="L74" s="48">
        <v>5</v>
      </c>
      <c r="M74" s="48">
        <v>5.166666666666667</v>
      </c>
      <c r="N74" s="48">
        <v>6</v>
      </c>
      <c r="O74" s="48">
        <v>5.833333333333333</v>
      </c>
      <c r="P74" s="25"/>
      <c r="Q74" s="25"/>
      <c r="R74" s="25"/>
      <c r="S74" s="25"/>
      <c r="T74" s="25"/>
      <c r="U74" s="25"/>
      <c r="V74" s="24"/>
      <c r="W74" s="68">
        <f>AVERAGE(Table7[[#This Row],['#218 ]:[6]])</f>
        <v>5.5</v>
      </c>
      <c r="X74" s="76">
        <f>Table7[[#This Row],['# Res]]*Table7[[#This Row],['#218 ]]</f>
        <v>33</v>
      </c>
      <c r="Y74" s="75">
        <f>Table7[[#This Row],['# Res]]*Table7[[#This Row],['#316 ]]</f>
        <v>30</v>
      </c>
      <c r="Z74" s="75">
        <f>Table7[[#This Row],['# Res]]*Table7[[#This Row],['#326 ]]</f>
        <v>31</v>
      </c>
      <c r="AA74" s="75">
        <f>Table7[[#This Row],['# Res]]*Table7[[#This Row],['#101 ]]</f>
        <v>36</v>
      </c>
      <c r="AB74" s="75">
        <f>Table7[[#This Row],['# Res]]*Table7[[#This Row],['#111 ]]</f>
        <v>35</v>
      </c>
    </row>
    <row r="75" spans="2:28">
      <c r="B75" s="67" t="s">
        <v>28</v>
      </c>
      <c r="C75" s="78">
        <v>3005</v>
      </c>
      <c r="D75" s="78" t="s">
        <v>280</v>
      </c>
      <c r="E75" s="25" t="s">
        <v>253</v>
      </c>
      <c r="F75" s="24" t="s">
        <v>302</v>
      </c>
      <c r="G75" s="25" t="s">
        <v>261</v>
      </c>
      <c r="H75" s="25">
        <v>2018</v>
      </c>
      <c r="I75" s="25">
        <v>36</v>
      </c>
      <c r="J75" s="25">
        <v>10</v>
      </c>
      <c r="K75" s="48">
        <v>5.8</v>
      </c>
      <c r="L75" s="48">
        <v>5.9</v>
      </c>
      <c r="M75" s="48">
        <v>5.8</v>
      </c>
      <c r="N75" s="48">
        <v>5.9</v>
      </c>
      <c r="O75" s="48">
        <v>5.8</v>
      </c>
      <c r="P75" s="25"/>
      <c r="Q75" s="25"/>
      <c r="R75" s="25"/>
      <c r="S75" s="25"/>
      <c r="T75" s="25"/>
      <c r="U75" s="25"/>
      <c r="V75" s="24"/>
      <c r="W75" s="68">
        <f>AVERAGE(Table7[[#This Row],['#218 ]:[6]])</f>
        <v>5.84</v>
      </c>
      <c r="X75" s="76">
        <f>Table7[[#This Row],['# Res]]*Table7[[#This Row],['#218 ]]</f>
        <v>58</v>
      </c>
      <c r="Y75" s="75">
        <f>Table7[[#This Row],['# Res]]*Table7[[#This Row],['#316 ]]</f>
        <v>59</v>
      </c>
      <c r="Z75" s="75">
        <f>Table7[[#This Row],['# Res]]*Table7[[#This Row],['#326 ]]</f>
        <v>58</v>
      </c>
      <c r="AA75" s="75">
        <f>Table7[[#This Row],['# Res]]*Table7[[#This Row],['#101 ]]</f>
        <v>59</v>
      </c>
      <c r="AB75" s="75">
        <f>Table7[[#This Row],['# Res]]*Table7[[#This Row],['#111 ]]</f>
        <v>58</v>
      </c>
    </row>
    <row r="76" spans="2:28">
      <c r="B76" s="67" t="s">
        <v>44</v>
      </c>
      <c r="C76" s="78">
        <v>8150</v>
      </c>
      <c r="D76" s="78" t="s">
        <v>546</v>
      </c>
      <c r="E76" s="25" t="s">
        <v>362</v>
      </c>
      <c r="F76" s="24" t="s">
        <v>29</v>
      </c>
      <c r="G76" s="25" t="s">
        <v>262</v>
      </c>
      <c r="H76" s="25">
        <v>2018</v>
      </c>
      <c r="I76" s="25">
        <v>53</v>
      </c>
      <c r="J76" s="25">
        <v>15</v>
      </c>
      <c r="K76" s="48">
        <v>5.1764705882352944</v>
      </c>
      <c r="L76" s="48">
        <v>5.5294117647058822</v>
      </c>
      <c r="M76" s="48">
        <v>5.7058823529411766</v>
      </c>
      <c r="N76" s="48">
        <v>5.6470588235294121</v>
      </c>
      <c r="O76" s="48">
        <v>5.1764705882352944</v>
      </c>
      <c r="P76" s="25"/>
      <c r="Q76" s="25"/>
      <c r="R76" s="25"/>
      <c r="S76" s="25"/>
      <c r="T76" s="25"/>
      <c r="U76" s="25"/>
      <c r="V76" s="24"/>
      <c r="W76" s="68">
        <f>AVERAGE(Table7[[#This Row],['#218 ]:[6]])</f>
        <v>5.447058823529412</v>
      </c>
      <c r="X76" s="76">
        <f>Table7[[#This Row],['# Res]]*Table7[[#This Row],['#218 ]]</f>
        <v>77.64705882352942</v>
      </c>
      <c r="Y76" s="75">
        <f>Table7[[#This Row],['# Res]]*Table7[[#This Row],['#316 ]]</f>
        <v>82.941176470588232</v>
      </c>
      <c r="Z76" s="75">
        <f>Table7[[#This Row],['# Res]]*Table7[[#This Row],['#326 ]]</f>
        <v>85.588235294117652</v>
      </c>
      <c r="AA76" s="75">
        <f>Table7[[#This Row],['# Res]]*Table7[[#This Row],['#101 ]]</f>
        <v>84.705882352941188</v>
      </c>
      <c r="AB76" s="75">
        <f>Table7[[#This Row],['# Res]]*Table7[[#This Row],['#111 ]]</f>
        <v>77.64705882352942</v>
      </c>
    </row>
    <row r="77" spans="2:28">
      <c r="B77" s="67" t="s">
        <v>44</v>
      </c>
      <c r="C77" s="78">
        <v>8150</v>
      </c>
      <c r="D77" s="78" t="s">
        <v>280</v>
      </c>
      <c r="E77" s="25" t="s">
        <v>253</v>
      </c>
      <c r="F77" s="24" t="s">
        <v>29</v>
      </c>
      <c r="G77" s="25" t="s">
        <v>262</v>
      </c>
      <c r="H77" s="25">
        <v>2018</v>
      </c>
      <c r="I77" s="25">
        <v>38</v>
      </c>
      <c r="J77" s="25">
        <v>17</v>
      </c>
      <c r="K77" s="48">
        <v>5.882352941176471</v>
      </c>
      <c r="L77" s="48">
        <v>5.9411764705882355</v>
      </c>
      <c r="M77" s="48">
        <v>5.8235294117647056</v>
      </c>
      <c r="N77" s="48">
        <v>5.9411764705882355</v>
      </c>
      <c r="O77" s="48">
        <v>5.8235294117647056</v>
      </c>
      <c r="P77" s="25"/>
      <c r="Q77" s="25"/>
      <c r="R77" s="25"/>
      <c r="S77" s="25"/>
      <c r="T77" s="25"/>
      <c r="U77" s="25"/>
      <c r="V77" s="24"/>
      <c r="W77" s="68">
        <f>AVERAGE(Table7[[#This Row],['#218 ]:[6]])</f>
        <v>5.882352941176471</v>
      </c>
      <c r="X77" s="76">
        <f>Table7[[#This Row],['# Res]]*Table7[[#This Row],['#218 ]]</f>
        <v>100</v>
      </c>
      <c r="Y77" s="75">
        <f>Table7[[#This Row],['# Res]]*Table7[[#This Row],['#316 ]]</f>
        <v>101</v>
      </c>
      <c r="Z77" s="75">
        <f>Table7[[#This Row],['# Res]]*Table7[[#This Row],['#326 ]]</f>
        <v>99</v>
      </c>
      <c r="AA77" s="75">
        <f>Table7[[#This Row],['# Res]]*Table7[[#This Row],['#101 ]]</f>
        <v>101</v>
      </c>
      <c r="AB77" s="75">
        <f>Table7[[#This Row],['# Res]]*Table7[[#This Row],['#111 ]]</f>
        <v>99</v>
      </c>
    </row>
    <row r="78" spans="2:28">
      <c r="B78" s="67" t="s">
        <v>28</v>
      </c>
      <c r="C78" s="78">
        <v>3005</v>
      </c>
      <c r="D78" s="78" t="s">
        <v>280</v>
      </c>
      <c r="E78" s="25" t="s">
        <v>253</v>
      </c>
      <c r="F78" s="24" t="s">
        <v>302</v>
      </c>
      <c r="G78" s="25" t="s">
        <v>262</v>
      </c>
      <c r="H78" s="25">
        <v>2018</v>
      </c>
      <c r="I78" s="25">
        <v>39</v>
      </c>
      <c r="J78" s="25">
        <v>12</v>
      </c>
      <c r="K78" s="48">
        <v>5.666666666666667</v>
      </c>
      <c r="L78" s="48">
        <v>6</v>
      </c>
      <c r="M78" s="48">
        <v>5.25</v>
      </c>
      <c r="N78" s="48">
        <v>5.333333333333333</v>
      </c>
      <c r="O78" s="48">
        <v>6</v>
      </c>
      <c r="P78" s="25"/>
      <c r="Q78" s="25"/>
      <c r="R78" s="25"/>
      <c r="S78" s="25"/>
      <c r="T78" s="25"/>
      <c r="U78" s="25"/>
      <c r="V78" s="24"/>
      <c r="W78" s="68">
        <f>AVERAGE(Table7[[#This Row],['#218 ]:[6]])</f>
        <v>5.65</v>
      </c>
      <c r="X78" s="76">
        <f>Table7[[#This Row],['# Res]]*Table7[[#This Row],['#218 ]]</f>
        <v>68</v>
      </c>
      <c r="Y78" s="75">
        <f>Table7[[#This Row],['# Res]]*Table7[[#This Row],['#316 ]]</f>
        <v>72</v>
      </c>
      <c r="Z78" s="75">
        <f>Table7[[#This Row],['# Res]]*Table7[[#This Row],['#326 ]]</f>
        <v>63</v>
      </c>
      <c r="AA78" s="75">
        <f>Table7[[#This Row],['# Res]]*Table7[[#This Row],['#101 ]]</f>
        <v>64</v>
      </c>
      <c r="AB78" s="75">
        <f>Table7[[#This Row],['# Res]]*Table7[[#This Row],['#111 ]]</f>
        <v>72</v>
      </c>
    </row>
    <row r="79" spans="2:28">
      <c r="B79" s="67" t="s">
        <v>28</v>
      </c>
      <c r="C79" s="78">
        <v>6050</v>
      </c>
      <c r="D79" s="78" t="s">
        <v>531</v>
      </c>
      <c r="E79" s="25" t="s">
        <v>532</v>
      </c>
      <c r="F79" s="24" t="s">
        <v>670</v>
      </c>
      <c r="G79" s="25" t="s">
        <v>262</v>
      </c>
      <c r="H79" s="25">
        <v>2018</v>
      </c>
      <c r="I79" s="25">
        <v>39</v>
      </c>
      <c r="J79" s="25">
        <v>11</v>
      </c>
      <c r="K79" s="48">
        <v>4.4545454545454541</v>
      </c>
      <c r="L79" s="48">
        <v>5.4545454545454541</v>
      </c>
      <c r="M79" s="48">
        <v>5.2727272727272725</v>
      </c>
      <c r="N79" s="48">
        <v>4.4545454545454541</v>
      </c>
      <c r="O79" s="48">
        <v>4.6363636363636367</v>
      </c>
      <c r="P79" s="25"/>
      <c r="Q79" s="25"/>
      <c r="R79" s="25"/>
      <c r="S79" s="25"/>
      <c r="T79" s="25"/>
      <c r="U79" s="25"/>
      <c r="V79" s="24" t="s">
        <v>698</v>
      </c>
      <c r="W79" s="68">
        <f>AVERAGE(Table7[[#This Row],['#218 ]:[6]])</f>
        <v>4.8545454545454536</v>
      </c>
      <c r="X79" s="76">
        <f>Table7[[#This Row],['# Res]]*Table7[[#This Row],['#218 ]]</f>
        <v>48.999999999999993</v>
      </c>
      <c r="Y79" s="75">
        <f>Table7[[#This Row],['# Res]]*Table7[[#This Row],['#316 ]]</f>
        <v>59.999999999999993</v>
      </c>
      <c r="Z79" s="75">
        <f>Table7[[#This Row],['# Res]]*Table7[[#This Row],['#326 ]]</f>
        <v>58</v>
      </c>
      <c r="AA79" s="75">
        <f>Table7[[#This Row],['# Res]]*Table7[[#This Row],['#101 ]]</f>
        <v>48.999999999999993</v>
      </c>
      <c r="AB79" s="75">
        <f>Table7[[#This Row],['# Res]]*Table7[[#This Row],['#111 ]]</f>
        <v>51</v>
      </c>
    </row>
    <row r="80" spans="2:28">
      <c r="B80" s="67" t="s">
        <v>44</v>
      </c>
      <c r="C80" s="78">
        <v>8150</v>
      </c>
      <c r="D80" s="78" t="s">
        <v>561</v>
      </c>
      <c r="E80" s="25" t="s">
        <v>362</v>
      </c>
      <c r="F80" s="24" t="s">
        <v>29</v>
      </c>
      <c r="G80" s="25" t="s">
        <v>260</v>
      </c>
      <c r="H80" s="25">
        <v>2017</v>
      </c>
      <c r="I80" s="25">
        <v>57</v>
      </c>
      <c r="J80" s="25">
        <v>14</v>
      </c>
      <c r="K80" s="48">
        <v>5.5714285714285712</v>
      </c>
      <c r="L80" s="48">
        <v>5.8571428571428568</v>
      </c>
      <c r="M80" s="48">
        <v>5.7857142857142856</v>
      </c>
      <c r="N80" s="48">
        <v>5.7142857142857144</v>
      </c>
      <c r="O80" s="48">
        <v>5.4285714285714288</v>
      </c>
      <c r="P80" s="25"/>
      <c r="Q80" s="25"/>
      <c r="R80" s="25"/>
      <c r="S80" s="25"/>
      <c r="T80" s="25"/>
      <c r="U80" s="25"/>
      <c r="V80" s="24"/>
      <c r="W80" s="68">
        <f>AVERAGE(Table7[[#This Row],['#218 ]:[6]])</f>
        <v>5.6714285714285708</v>
      </c>
      <c r="X80" s="76">
        <f>Table7[[#This Row],['# Res]]*Table7[[#This Row],['#218 ]]</f>
        <v>78</v>
      </c>
      <c r="Y80" s="75">
        <f>Table7[[#This Row],['# Res]]*Table7[[#This Row],['#316 ]]</f>
        <v>82</v>
      </c>
      <c r="Z80" s="75">
        <f>Table7[[#This Row],['# Res]]*Table7[[#This Row],['#326 ]]</f>
        <v>81</v>
      </c>
      <c r="AA80" s="75">
        <f>Table7[[#This Row],['# Res]]*Table7[[#This Row],['#101 ]]</f>
        <v>80</v>
      </c>
      <c r="AB80" s="75">
        <f>Table7[[#This Row],['# Res]]*Table7[[#This Row],['#111 ]]</f>
        <v>76</v>
      </c>
    </row>
    <row r="81" spans="2:28">
      <c r="B81" s="67" t="s">
        <v>28</v>
      </c>
      <c r="C81" s="78">
        <v>3000</v>
      </c>
      <c r="D81" s="78" t="s">
        <v>280</v>
      </c>
      <c r="E81" s="25" t="s">
        <v>253</v>
      </c>
      <c r="F81" s="24" t="s">
        <v>263</v>
      </c>
      <c r="G81" s="25" t="s">
        <v>260</v>
      </c>
      <c r="H81" s="25">
        <v>2017</v>
      </c>
      <c r="I81" s="25">
        <v>39</v>
      </c>
      <c r="J81" s="25">
        <v>17</v>
      </c>
      <c r="K81" s="48">
        <v>5.7647058823529411</v>
      </c>
      <c r="L81" s="48">
        <v>5.9411764705882355</v>
      </c>
      <c r="M81" s="48">
        <v>5.7058823529411766</v>
      </c>
      <c r="N81" s="48">
        <v>5.882352941176471</v>
      </c>
      <c r="O81" s="48">
        <v>5.9411764705882355</v>
      </c>
      <c r="P81" s="25"/>
      <c r="Q81" s="25"/>
      <c r="R81" s="25"/>
      <c r="S81" s="25"/>
      <c r="T81" s="25"/>
      <c r="U81" s="25"/>
      <c r="V81" s="24"/>
      <c r="W81" s="68">
        <f>AVERAGE(Table7[[#This Row],['#218 ]:[6]])</f>
        <v>5.8470588235294123</v>
      </c>
      <c r="X81" s="76">
        <f>Table7[[#This Row],['# Res]]*Table7[[#This Row],['#218 ]]</f>
        <v>98</v>
      </c>
      <c r="Y81" s="75">
        <f>Table7[[#This Row],['# Res]]*Table7[[#This Row],['#316 ]]</f>
        <v>101</v>
      </c>
      <c r="Z81" s="75">
        <f>Table7[[#This Row],['# Res]]*Table7[[#This Row],['#326 ]]</f>
        <v>97</v>
      </c>
      <c r="AA81" s="75">
        <f>Table7[[#This Row],['# Res]]*Table7[[#This Row],['#101 ]]</f>
        <v>100</v>
      </c>
      <c r="AB81" s="75">
        <f>Table7[[#This Row],['# Res]]*Table7[[#This Row],['#111 ]]</f>
        <v>101</v>
      </c>
    </row>
    <row r="82" spans="2:28">
      <c r="B82" s="67" t="s">
        <v>28</v>
      </c>
      <c r="C82" s="78">
        <v>9100</v>
      </c>
      <c r="D82" s="78" t="s">
        <v>363</v>
      </c>
      <c r="E82" s="25" t="s">
        <v>362</v>
      </c>
      <c r="F82" s="24" t="s">
        <v>29</v>
      </c>
      <c r="G82" s="25" t="s">
        <v>260</v>
      </c>
      <c r="H82" s="25">
        <v>2017</v>
      </c>
      <c r="I82" s="25">
        <v>40</v>
      </c>
      <c r="J82" s="25">
        <v>14</v>
      </c>
      <c r="K82" s="48">
        <v>5.3571428571428568</v>
      </c>
      <c r="L82" s="48">
        <v>5.7857142857142856</v>
      </c>
      <c r="M82" s="48">
        <v>5.5714285714285712</v>
      </c>
      <c r="N82" s="48">
        <v>5.4285714285714288</v>
      </c>
      <c r="O82" s="48">
        <v>5.6428571428571432</v>
      </c>
      <c r="P82" s="25"/>
      <c r="Q82" s="25"/>
      <c r="R82" s="25"/>
      <c r="S82" s="25"/>
      <c r="T82" s="25"/>
      <c r="U82" s="25"/>
      <c r="V82" s="24"/>
      <c r="W82" s="68">
        <f>AVERAGE(Table7[[#This Row],['#218 ]:[6]])</f>
        <v>5.5571428571428578</v>
      </c>
      <c r="X82" s="76">
        <f>Table7[[#This Row],['# Res]]*Table7[[#This Row],['#218 ]]</f>
        <v>75</v>
      </c>
      <c r="Y82" s="75">
        <f>Table7[[#This Row],['# Res]]*Table7[[#This Row],['#316 ]]</f>
        <v>81</v>
      </c>
      <c r="Z82" s="75">
        <f>Table7[[#This Row],['# Res]]*Table7[[#This Row],['#326 ]]</f>
        <v>78</v>
      </c>
      <c r="AA82" s="75">
        <f>Table7[[#This Row],['# Res]]*Table7[[#This Row],['#101 ]]</f>
        <v>76</v>
      </c>
      <c r="AB82" s="75">
        <f>Table7[[#This Row],['# Res]]*Table7[[#This Row],['#111 ]]</f>
        <v>79</v>
      </c>
    </row>
    <row r="83" spans="2:28">
      <c r="B83" s="67" t="s">
        <v>44</v>
      </c>
      <c r="C83" s="78">
        <v>8150</v>
      </c>
      <c r="D83" s="78" t="s">
        <v>223</v>
      </c>
      <c r="E83" s="25" t="s">
        <v>253</v>
      </c>
      <c r="F83" s="24" t="s">
        <v>29</v>
      </c>
      <c r="G83" s="25" t="s">
        <v>261</v>
      </c>
      <c r="H83" s="25">
        <v>2017</v>
      </c>
      <c r="I83" s="25">
        <v>39</v>
      </c>
      <c r="J83" s="25">
        <v>10</v>
      </c>
      <c r="K83" s="48">
        <v>5.6</v>
      </c>
      <c r="L83" s="48">
        <v>5.7</v>
      </c>
      <c r="M83" s="48">
        <v>5.4</v>
      </c>
      <c r="N83" s="48">
        <v>5.7</v>
      </c>
      <c r="O83" s="48">
        <v>5.5</v>
      </c>
      <c r="P83" s="25"/>
      <c r="Q83" s="25"/>
      <c r="R83" s="25"/>
      <c r="S83" s="25"/>
      <c r="T83" s="25"/>
      <c r="U83" s="25"/>
      <c r="V83" s="24"/>
      <c r="W83" s="68">
        <f>AVERAGE(Table7[[#This Row],['#218 ]:[6]])</f>
        <v>5.58</v>
      </c>
      <c r="X83" s="76">
        <f>Table7[[#This Row],['# Res]]*Table7[[#This Row],['#218 ]]</f>
        <v>56</v>
      </c>
      <c r="Y83" s="75">
        <f>Table7[[#This Row],['# Res]]*Table7[[#This Row],['#316 ]]</f>
        <v>57</v>
      </c>
      <c r="Z83" s="75">
        <f>Table7[[#This Row],['# Res]]*Table7[[#This Row],['#326 ]]</f>
        <v>54</v>
      </c>
      <c r="AA83" s="75">
        <f>Table7[[#This Row],['# Res]]*Table7[[#This Row],['#101 ]]</f>
        <v>57</v>
      </c>
      <c r="AB83" s="75">
        <f>Table7[[#This Row],['# Res]]*Table7[[#This Row],['#111 ]]</f>
        <v>55</v>
      </c>
    </row>
    <row r="84" spans="2:28">
      <c r="B84" s="67" t="s">
        <v>28</v>
      </c>
      <c r="C84" s="78">
        <v>3000</v>
      </c>
      <c r="D84" s="78" t="s">
        <v>584</v>
      </c>
      <c r="E84" s="25" t="s">
        <v>253</v>
      </c>
      <c r="F84" s="24" t="s">
        <v>263</v>
      </c>
      <c r="G84" s="25" t="s">
        <v>261</v>
      </c>
      <c r="H84" s="25">
        <v>2017</v>
      </c>
      <c r="I84" s="25">
        <v>34</v>
      </c>
      <c r="J84" s="25">
        <v>3</v>
      </c>
      <c r="K84" s="48">
        <v>5.666666666666667</v>
      </c>
      <c r="L84" s="48">
        <v>5.666666666666667</v>
      </c>
      <c r="M84" s="48">
        <v>5.333333333333333</v>
      </c>
      <c r="N84" s="48">
        <v>5.666666666666667</v>
      </c>
      <c r="O84" s="48">
        <v>5.666666666666667</v>
      </c>
      <c r="P84" s="25"/>
      <c r="Q84" s="25"/>
      <c r="R84" s="25"/>
      <c r="S84" s="25"/>
      <c r="T84" s="25"/>
      <c r="U84" s="25"/>
      <c r="V84" s="24"/>
      <c r="W84" s="68">
        <f>AVERAGE(Table7[[#This Row],['#218 ]:[6]])</f>
        <v>5.6000000000000005</v>
      </c>
      <c r="X84" s="76">
        <f>Table7[[#This Row],['# Res]]*Table7[[#This Row],['#218 ]]</f>
        <v>17</v>
      </c>
      <c r="Y84" s="75">
        <f>Table7[[#This Row],['# Res]]*Table7[[#This Row],['#316 ]]</f>
        <v>17</v>
      </c>
      <c r="Z84" s="75">
        <f>Table7[[#This Row],['# Res]]*Table7[[#This Row],['#326 ]]</f>
        <v>16</v>
      </c>
      <c r="AA84" s="75">
        <f>Table7[[#This Row],['# Res]]*Table7[[#This Row],['#101 ]]</f>
        <v>17</v>
      </c>
      <c r="AB84" s="75">
        <f>Table7[[#This Row],['# Res]]*Table7[[#This Row],['#111 ]]</f>
        <v>17</v>
      </c>
    </row>
    <row r="85" spans="2:28">
      <c r="B85" s="67" t="s">
        <v>28</v>
      </c>
      <c r="C85" s="78">
        <v>3005</v>
      </c>
      <c r="D85" s="78" t="s">
        <v>280</v>
      </c>
      <c r="E85" s="25" t="s">
        <v>253</v>
      </c>
      <c r="F85" s="24" t="s">
        <v>302</v>
      </c>
      <c r="G85" s="25" t="s">
        <v>261</v>
      </c>
      <c r="H85" s="25">
        <v>2017</v>
      </c>
      <c r="I85" s="25">
        <v>36</v>
      </c>
      <c r="J85" s="25">
        <v>8</v>
      </c>
      <c r="K85" s="48">
        <v>5.5</v>
      </c>
      <c r="L85" s="48">
        <v>5.375</v>
      </c>
      <c r="M85" s="48">
        <v>5.125</v>
      </c>
      <c r="N85" s="48">
        <v>5.5</v>
      </c>
      <c r="O85" s="48">
        <v>5.25</v>
      </c>
      <c r="P85" s="25"/>
      <c r="Q85" s="25"/>
      <c r="R85" s="25"/>
      <c r="S85" s="25"/>
      <c r="T85" s="25"/>
      <c r="U85" s="25"/>
      <c r="V85" s="24"/>
      <c r="W85" s="68">
        <f>AVERAGE(Table7[[#This Row],['#218 ]:[6]])</f>
        <v>5.35</v>
      </c>
      <c r="X85" s="76">
        <f>Table7[[#This Row],['# Res]]*Table7[[#This Row],['#218 ]]</f>
        <v>44</v>
      </c>
      <c r="Y85" s="75">
        <f>Table7[[#This Row],['# Res]]*Table7[[#This Row],['#316 ]]</f>
        <v>43</v>
      </c>
      <c r="Z85" s="75">
        <f>Table7[[#This Row],['# Res]]*Table7[[#This Row],['#326 ]]</f>
        <v>41</v>
      </c>
      <c r="AA85" s="75">
        <f>Table7[[#This Row],['# Res]]*Table7[[#This Row],['#101 ]]</f>
        <v>44</v>
      </c>
      <c r="AB85" s="75">
        <f>Table7[[#This Row],['# Res]]*Table7[[#This Row],['#111 ]]</f>
        <v>42</v>
      </c>
    </row>
    <row r="86" spans="2:28">
      <c r="B86" s="67" t="s">
        <v>44</v>
      </c>
      <c r="C86" s="78">
        <v>8150</v>
      </c>
      <c r="D86" s="78" t="s">
        <v>361</v>
      </c>
      <c r="E86" s="25" t="s">
        <v>532</v>
      </c>
      <c r="F86" s="24" t="s">
        <v>29</v>
      </c>
      <c r="G86" s="25" t="s">
        <v>262</v>
      </c>
      <c r="H86" s="25">
        <v>2017</v>
      </c>
      <c r="I86" s="25">
        <v>35</v>
      </c>
      <c r="J86" s="25">
        <v>8</v>
      </c>
      <c r="K86" s="48">
        <v>5</v>
      </c>
      <c r="L86" s="48">
        <v>6</v>
      </c>
      <c r="M86" s="48">
        <v>6</v>
      </c>
      <c r="N86" s="48">
        <v>5.875</v>
      </c>
      <c r="O86" s="48">
        <v>5.375</v>
      </c>
      <c r="P86" s="25"/>
      <c r="Q86" s="25"/>
      <c r="R86" s="25"/>
      <c r="S86" s="25"/>
      <c r="T86" s="25"/>
      <c r="U86" s="25"/>
      <c r="V86" s="24"/>
      <c r="W86" s="68">
        <f>AVERAGE(Table7[[#This Row],['#218 ]:[6]])</f>
        <v>5.65</v>
      </c>
      <c r="X86" s="76">
        <f>Table7[[#This Row],['# Res]]*Table7[[#This Row],['#218 ]]</f>
        <v>40</v>
      </c>
      <c r="Y86" s="75">
        <f>Table7[[#This Row],['# Res]]*Table7[[#This Row],['#316 ]]</f>
        <v>48</v>
      </c>
      <c r="Z86" s="75">
        <f>Table7[[#This Row],['# Res]]*Table7[[#This Row],['#326 ]]</f>
        <v>48</v>
      </c>
      <c r="AA86" s="75">
        <f>Table7[[#This Row],['# Res]]*Table7[[#This Row],['#101 ]]</f>
        <v>47</v>
      </c>
      <c r="AB86" s="75">
        <f>Table7[[#This Row],['# Res]]*Table7[[#This Row],['#111 ]]</f>
        <v>43</v>
      </c>
    </row>
    <row r="87" spans="2:28">
      <c r="B87" s="67" t="s">
        <v>28</v>
      </c>
      <c r="C87" s="78">
        <v>8150</v>
      </c>
      <c r="D87" s="78" t="s">
        <v>223</v>
      </c>
      <c r="E87" s="25" t="s">
        <v>253</v>
      </c>
      <c r="F87" s="24" t="s">
        <v>29</v>
      </c>
      <c r="G87" s="25" t="s">
        <v>262</v>
      </c>
      <c r="H87" s="25">
        <v>2017</v>
      </c>
      <c r="I87" s="25">
        <v>39</v>
      </c>
      <c r="J87" s="25">
        <v>9</v>
      </c>
      <c r="K87" s="48">
        <v>5.7777777777777777</v>
      </c>
      <c r="L87" s="48">
        <v>5.7777777777777777</v>
      </c>
      <c r="M87" s="48">
        <v>5.666666666666667</v>
      </c>
      <c r="N87" s="48">
        <v>5.7777777777777777</v>
      </c>
      <c r="O87" s="48">
        <v>5.7777777777777777</v>
      </c>
      <c r="P87" s="25"/>
      <c r="Q87" s="25"/>
      <c r="R87" s="25"/>
      <c r="S87" s="25"/>
      <c r="T87" s="25"/>
      <c r="U87" s="25"/>
      <c r="V87" s="24" t="s">
        <v>667</v>
      </c>
      <c r="W87" s="68">
        <f>AVERAGE(Table7[[#This Row],['#218 ]:[6]])</f>
        <v>5.7555555555555555</v>
      </c>
      <c r="X87" s="76">
        <f>Table7[[#This Row],['# Res]]*Table7[[#This Row],['#218 ]]</f>
        <v>52</v>
      </c>
      <c r="Y87" s="75">
        <f>Table7[[#This Row],['# Res]]*Table7[[#This Row],['#316 ]]</f>
        <v>52</v>
      </c>
      <c r="Z87" s="75">
        <f>Table7[[#This Row],['# Res]]*Table7[[#This Row],['#326 ]]</f>
        <v>51</v>
      </c>
      <c r="AA87" s="75">
        <f>Table7[[#This Row],['# Res]]*Table7[[#This Row],['#101 ]]</f>
        <v>52</v>
      </c>
      <c r="AB87" s="75">
        <f>Table7[[#This Row],['# Res]]*Table7[[#This Row],['#111 ]]</f>
        <v>52</v>
      </c>
    </row>
    <row r="88" spans="2:28">
      <c r="B88" s="67" t="s">
        <v>28</v>
      </c>
      <c r="C88" s="78">
        <v>3005</v>
      </c>
      <c r="D88" s="78" t="s">
        <v>280</v>
      </c>
      <c r="E88" s="25" t="s">
        <v>253</v>
      </c>
      <c r="F88" s="24" t="s">
        <v>302</v>
      </c>
      <c r="G88" s="25" t="s">
        <v>262</v>
      </c>
      <c r="H88" s="25">
        <v>2017</v>
      </c>
      <c r="I88" s="25">
        <v>36</v>
      </c>
      <c r="J88" s="25">
        <v>13</v>
      </c>
      <c r="K88" s="48">
        <v>5.3076923076923075</v>
      </c>
      <c r="L88" s="48">
        <v>5.7692307692307692</v>
      </c>
      <c r="M88" s="48">
        <v>5.4615384615384617</v>
      </c>
      <c r="N88" s="48">
        <v>5.384615384615385</v>
      </c>
      <c r="O88" s="48">
        <v>5.4615384615384617</v>
      </c>
      <c r="P88" s="25"/>
      <c r="Q88" s="25"/>
      <c r="R88" s="25"/>
      <c r="S88" s="25"/>
      <c r="T88" s="25"/>
      <c r="U88" s="25"/>
      <c r="V88" s="24"/>
      <c r="W88" s="68">
        <f>AVERAGE(Table7[[#This Row],['#218 ]:[6]])</f>
        <v>5.476923076923077</v>
      </c>
      <c r="X88" s="76">
        <f>Table7[[#This Row],['# Res]]*Table7[[#This Row],['#218 ]]</f>
        <v>69</v>
      </c>
      <c r="Y88" s="75">
        <f>Table7[[#This Row],['# Res]]*Table7[[#This Row],['#316 ]]</f>
        <v>75</v>
      </c>
      <c r="Z88" s="75">
        <f>Table7[[#This Row],['# Res]]*Table7[[#This Row],['#326 ]]</f>
        <v>71</v>
      </c>
      <c r="AA88" s="75">
        <f>Table7[[#This Row],['# Res]]*Table7[[#This Row],['#101 ]]</f>
        <v>70</v>
      </c>
      <c r="AB88" s="75">
        <f>Table7[[#This Row],['# Res]]*Table7[[#This Row],['#111 ]]</f>
        <v>71</v>
      </c>
    </row>
    <row r="89" spans="2:28" ht="16" thickBot="1">
      <c r="B89" s="69" t="s">
        <v>28</v>
      </c>
      <c r="C89" s="99">
        <v>9230</v>
      </c>
      <c r="D89" s="99" t="s">
        <v>531</v>
      </c>
      <c r="E89" s="70" t="s">
        <v>532</v>
      </c>
      <c r="F89" s="56" t="s">
        <v>670</v>
      </c>
      <c r="G89" s="70" t="s">
        <v>262</v>
      </c>
      <c r="H89" s="70">
        <v>2017</v>
      </c>
      <c r="I89" s="70">
        <v>17</v>
      </c>
      <c r="J89" s="70">
        <v>4</v>
      </c>
      <c r="K89" s="71">
        <v>4.5</v>
      </c>
      <c r="L89" s="71">
        <v>5.5</v>
      </c>
      <c r="M89" s="71">
        <v>5.25</v>
      </c>
      <c r="N89" s="71">
        <v>4.5</v>
      </c>
      <c r="O89" s="71">
        <v>4.5</v>
      </c>
      <c r="P89" s="70"/>
      <c r="Q89" s="70"/>
      <c r="R89" s="70"/>
      <c r="S89" s="70"/>
      <c r="T89" s="70"/>
      <c r="U89" s="70"/>
      <c r="V89" s="56" t="s">
        <v>697</v>
      </c>
      <c r="W89" s="72">
        <f>AVERAGE(Table7[[#This Row],['#218 ]:[6]])</f>
        <v>4.8499999999999996</v>
      </c>
      <c r="X89" s="77">
        <f>Table7[[#This Row],['# Res]]*Table7[[#This Row],['#218 ]]</f>
        <v>18</v>
      </c>
      <c r="Y89" s="75">
        <f>Table7[[#This Row],['# Res]]*Table7[[#This Row],['#316 ]]</f>
        <v>22</v>
      </c>
      <c r="Z89" s="75">
        <f>Table7[[#This Row],['# Res]]*Table7[[#This Row],['#326 ]]</f>
        <v>21</v>
      </c>
      <c r="AA89" s="75">
        <f>Table7[[#This Row],['# Res]]*Table7[[#This Row],['#101 ]]</f>
        <v>18</v>
      </c>
      <c r="AB89" s="75">
        <f>Table7[[#This Row],['# Res]]*Table7[[#This Row],['#111 ]]</f>
        <v>18</v>
      </c>
    </row>
    <row r="90" spans="2:28">
      <c r="B90" s="103"/>
      <c r="C90" s="104"/>
      <c r="D90" s="104"/>
      <c r="E90" s="103"/>
      <c r="F90" s="104" t="s">
        <v>686</v>
      </c>
      <c r="G90" s="103"/>
      <c r="H90" s="103">
        <f>SUBTOTAL(103,Table7[Year])</f>
        <v>40</v>
      </c>
      <c r="I90" s="103">
        <f>SUBTOTAL(109,Table7[Enrollment])</f>
        <v>1607</v>
      </c>
      <c r="J90" s="103">
        <f>SUBTOTAL(9,Table7['# Res])</f>
        <v>512</v>
      </c>
      <c r="K90" s="105"/>
      <c r="L90" s="105"/>
      <c r="M90" s="105"/>
      <c r="N90" s="105"/>
      <c r="O90" s="105"/>
      <c r="P90" s="103"/>
      <c r="Q90" s="103"/>
      <c r="R90" s="103"/>
      <c r="S90" s="103"/>
      <c r="T90" s="103"/>
      <c r="U90" s="103"/>
      <c r="V90" s="51"/>
      <c r="W90" s="106"/>
      <c r="X90" s="109"/>
      <c r="Y90" s="108"/>
      <c r="Z90" s="108"/>
      <c r="AA90" s="108"/>
      <c r="AB90" s="108"/>
    </row>
    <row r="91" spans="2:28" ht="16" thickBot="1">
      <c r="B91" s="103"/>
      <c r="C91" s="104"/>
      <c r="D91" s="104"/>
      <c r="E91" s="103"/>
      <c r="F91" s="51"/>
      <c r="G91" s="103"/>
      <c r="H91" s="103"/>
      <c r="I91" s="103"/>
      <c r="J91" s="103"/>
      <c r="K91" s="105"/>
      <c r="L91" s="105"/>
      <c r="M91" s="105"/>
      <c r="N91" s="105"/>
      <c r="O91" s="105"/>
      <c r="P91" s="103"/>
      <c r="Q91" s="103"/>
      <c r="R91" s="103"/>
      <c r="S91" s="103"/>
      <c r="T91" s="103"/>
      <c r="U91" s="103"/>
      <c r="V91" s="51"/>
      <c r="W91" s="106"/>
      <c r="X91" s="107"/>
      <c r="Y91" s="75"/>
      <c r="Z91" s="75"/>
      <c r="AA91" s="75"/>
      <c r="AB91" s="75"/>
    </row>
    <row r="92" spans="2:28" ht="22" thickBot="1">
      <c r="F92" s="20"/>
      <c r="H92" s="171" t="s">
        <v>696</v>
      </c>
      <c r="I92" s="172"/>
      <c r="J92" s="172"/>
      <c r="K92" s="172"/>
      <c r="L92" s="172"/>
      <c r="M92" s="172"/>
      <c r="N92" s="172"/>
      <c r="O92" s="173"/>
      <c r="P92" s="26"/>
      <c r="Q92" s="26"/>
      <c r="R92" s="26"/>
      <c r="S92" s="26"/>
      <c r="T92" s="26"/>
      <c r="U92" s="26"/>
    </row>
    <row r="93" spans="2:28" ht="17" thickBot="1">
      <c r="B93" s="143" t="s">
        <v>666</v>
      </c>
      <c r="C93" s="144"/>
      <c r="D93" s="144"/>
      <c r="E93" s="144"/>
      <c r="F93" s="144"/>
      <c r="G93" s="145"/>
      <c r="H93" s="161"/>
      <c r="I93" s="162"/>
      <c r="J93" s="162"/>
      <c r="K93" s="93" t="s">
        <v>21</v>
      </c>
      <c r="L93" s="93" t="s">
        <v>22</v>
      </c>
      <c r="M93" s="93" t="s">
        <v>23</v>
      </c>
      <c r="N93" s="93" t="s">
        <v>24</v>
      </c>
      <c r="O93" s="94" t="s">
        <v>25</v>
      </c>
      <c r="P93" s="119" t="s">
        <v>699</v>
      </c>
      <c r="Q93" s="26"/>
      <c r="R93" s="26"/>
      <c r="S93" s="26"/>
      <c r="T93" s="26"/>
      <c r="U93" s="26"/>
    </row>
    <row r="94" spans="2:28">
      <c r="B94" s="35" t="s">
        <v>264</v>
      </c>
      <c r="C94" s="146" t="s">
        <v>265</v>
      </c>
      <c r="D94" s="146"/>
      <c r="E94" s="146"/>
      <c r="F94" s="146"/>
      <c r="G94" s="147"/>
      <c r="H94" s="169" t="s">
        <v>679</v>
      </c>
      <c r="I94" s="170"/>
      <c r="J94" s="170"/>
      <c r="K94" s="91">
        <f>Table32[[#Totals],['#218 ]]</f>
        <v>4.9087499999999995</v>
      </c>
      <c r="L94" s="91">
        <f>Table32[[#Totals],['#316 ]]</f>
        <v>5.38375</v>
      </c>
      <c r="M94" s="91">
        <f>Table32[[#Totals],['#326 ]]</f>
        <v>5.2874999999999996</v>
      </c>
      <c r="N94" s="91">
        <f>Table32[[#Totals],['#101 ]]</f>
        <v>5.1124999999999989</v>
      </c>
      <c r="O94" s="92">
        <f>Table32[[#Totals],['#111 ]]</f>
        <v>5.0200000000000005</v>
      </c>
      <c r="P94" s="118">
        <f>AVERAGE(K94:O94)</f>
        <v>5.1425000000000001</v>
      </c>
      <c r="Q94" s="26"/>
      <c r="R94" s="26"/>
      <c r="S94" s="26"/>
      <c r="T94" s="26"/>
      <c r="U94" s="26"/>
      <c r="W94" s="115" t="s">
        <v>694</v>
      </c>
    </row>
    <row r="95" spans="2:28">
      <c r="B95" s="32" t="s">
        <v>0</v>
      </c>
      <c r="C95" s="127" t="s">
        <v>1</v>
      </c>
      <c r="D95" s="127"/>
      <c r="E95" s="127"/>
      <c r="F95" s="127"/>
      <c r="G95" s="128"/>
      <c r="H95" s="159" t="s">
        <v>680</v>
      </c>
      <c r="I95" s="160"/>
      <c r="J95" s="160"/>
      <c r="K95" s="23">
        <f>Table24[[#Totals],['#218 ]]</f>
        <v>4.770999999999999</v>
      </c>
      <c r="L95" s="23">
        <f>Table24[[#Totals],['#316 ]]</f>
        <v>5.2690000000000001</v>
      </c>
      <c r="M95" s="23">
        <f>Table24[[#Totals],['#326 ]]</f>
        <v>5.1800000000000006</v>
      </c>
      <c r="N95" s="23">
        <f>Table24[[#Totals],['#101 ]]</f>
        <v>5.0049999999999999</v>
      </c>
      <c r="O95" s="68">
        <f>Table24[[#Totals],['#111 ]]</f>
        <v>4.8789999999999996</v>
      </c>
      <c r="P95" s="118">
        <f t="shared" ref="P95:P104" si="0">AVERAGE(K95:O95)</f>
        <v>5.0207999999999995</v>
      </c>
      <c r="W95" s="116" t="s">
        <v>695</v>
      </c>
    </row>
    <row r="96" spans="2:28">
      <c r="B96" s="32" t="s">
        <v>3</v>
      </c>
      <c r="C96" s="127" t="s">
        <v>4</v>
      </c>
      <c r="D96" s="127"/>
      <c r="E96" s="127"/>
      <c r="F96" s="127"/>
      <c r="G96" s="128"/>
      <c r="H96" s="159" t="s">
        <v>681</v>
      </c>
      <c r="I96" s="160"/>
      <c r="J96" s="160"/>
      <c r="K96" s="84">
        <f>SUBTOTAL(9,Table7[[#Headers],[#Data],[Q1]])/SUBTOTAL(9,Table7[[#Headers],[#Data],['# Res]])</f>
        <v>5.5946101409313727</v>
      </c>
      <c r="L96" s="84">
        <f>SUBTOTAL(9,Table7[[#Headers],[#Data],[Q2]])/SUBTOTAL(9,Table7[[#Headers],[#Data],['# Res]])</f>
        <v>5.8448069852941176</v>
      </c>
      <c r="M96" s="84">
        <f>SUBTOTAL(9,Table7[[#Headers],[#Data],[Q3]])/SUBTOTAL(9,Table7[[#Headers],[#Data],['# Res]])</f>
        <v>5.6881931678921562</v>
      </c>
      <c r="N96" s="84">
        <f>SUBTOTAL(9,Table7[[#Headers],[#Data],[Q4]])/SUBTOTAL(9,Table7[[#Headers],[#Data],['# Res]])</f>
        <v>5.760050551470588</v>
      </c>
      <c r="O96" s="102">
        <f>SUBTOTAL(9,Table7[[#Headers],[#Data],[Q5]])/SUBTOTAL(9,Table7[[#Headers],[#Data],['# Res]])</f>
        <v>5.6795775888480398</v>
      </c>
      <c r="P96" s="118">
        <f t="shared" si="0"/>
        <v>5.713447686887255</v>
      </c>
    </row>
    <row r="97" spans="2:16">
      <c r="B97" s="32" t="s">
        <v>6</v>
      </c>
      <c r="C97" s="127" t="s">
        <v>7</v>
      </c>
      <c r="D97" s="127"/>
      <c r="E97" s="127"/>
      <c r="F97" s="127"/>
      <c r="G97" s="128"/>
      <c r="H97" s="155" t="s">
        <v>683</v>
      </c>
      <c r="I97" s="156"/>
      <c r="J97" s="156"/>
      <c r="K97" s="23">
        <f>SUBTOTAL(4,Table7[[#Headers],[#Data],['#218 ]])</f>
        <v>6</v>
      </c>
      <c r="L97" s="23">
        <f>SUBTOTAL(4,Table7[[#Headers],[#Data],['#316 ]])</f>
        <v>6</v>
      </c>
      <c r="M97" s="23">
        <f>SUBTOTAL(4,Table7[[#Headers],[#Data],['#326 ]])</f>
        <v>6</v>
      </c>
      <c r="N97" s="23">
        <f>SUBTOTAL(4,Table7[[#Headers],[#Data],['#101 ]])</f>
        <v>6</v>
      </c>
      <c r="O97" s="68">
        <f>SUBTOTAL(4,Table7[[#Headers],[#Data],['#111 ]])</f>
        <v>6</v>
      </c>
      <c r="P97" s="118">
        <f t="shared" si="0"/>
        <v>6</v>
      </c>
    </row>
    <row r="98" spans="2:16">
      <c r="B98" s="32" t="s">
        <v>9</v>
      </c>
      <c r="C98" s="127" t="s">
        <v>10</v>
      </c>
      <c r="D98" s="127"/>
      <c r="E98" s="127"/>
      <c r="F98" s="127"/>
      <c r="G98" s="128"/>
      <c r="H98" s="155" t="s">
        <v>682</v>
      </c>
      <c r="I98" s="156"/>
      <c r="J98" s="156"/>
      <c r="K98" s="23">
        <f>SUBTOTAL(5,Table7[[#Headers],[#Data],['#218 ]])</f>
        <v>4.4545454545454541</v>
      </c>
      <c r="L98" s="23">
        <f>SUBTOTAL(5,Table7[[#Headers],[#Data],['#316 ]])</f>
        <v>5</v>
      </c>
      <c r="M98" s="23">
        <f>SUBTOTAL(5,Table7[[#Headers],[#Data],['#326 ]])</f>
        <v>5.125</v>
      </c>
      <c r="N98" s="23">
        <f>SUBTOTAL(5,Table7[[#Headers],[#Data],['#101 ]])</f>
        <v>4.4545454545454541</v>
      </c>
      <c r="O98" s="68">
        <f>SUBTOTAL(5,Table7[[#Headers],[#Data],['#111 ]])</f>
        <v>4.5</v>
      </c>
      <c r="P98" s="118">
        <f t="shared" si="0"/>
        <v>4.7068181818181811</v>
      </c>
    </row>
    <row r="99" spans="2:16" ht="16" thickBot="1">
      <c r="B99" s="33" t="s">
        <v>12</v>
      </c>
      <c r="C99" s="139" t="s">
        <v>13</v>
      </c>
      <c r="D99" s="139"/>
      <c r="E99" s="139"/>
      <c r="F99" s="139"/>
      <c r="G99" s="140"/>
      <c r="H99" s="155" t="s">
        <v>684</v>
      </c>
      <c r="I99" s="156"/>
      <c r="J99" s="156"/>
      <c r="K99" s="79">
        <f>(K$96-K94)/K94</f>
        <v>0.1397219538439263</v>
      </c>
      <c r="L99" s="79">
        <f t="shared" ref="L99:O100" si="1">(L$96-L94)/L94</f>
        <v>8.5638632049058278E-2</v>
      </c>
      <c r="M99" s="79">
        <f t="shared" si="1"/>
        <v>7.5781213785750659E-2</v>
      </c>
      <c r="N99" s="79">
        <f t="shared" si="1"/>
        <v>0.12666025456637442</v>
      </c>
      <c r="O99" s="81">
        <f t="shared" si="1"/>
        <v>0.13138995793785643</v>
      </c>
      <c r="P99" s="117">
        <f t="shared" si="0"/>
        <v>0.11183840243659322</v>
      </c>
    </row>
    <row r="100" spans="2:16" ht="16" thickBot="1">
      <c r="H100" s="157" t="s">
        <v>685</v>
      </c>
      <c r="I100" s="158"/>
      <c r="J100" s="158"/>
      <c r="K100" s="82">
        <f>(K$96-K95)/K95</f>
        <v>0.17262840933376103</v>
      </c>
      <c r="L100" s="82">
        <f t="shared" si="1"/>
        <v>0.10928202415906575</v>
      </c>
      <c r="M100" s="82">
        <f t="shared" si="1"/>
        <v>9.8106789168369804E-2</v>
      </c>
      <c r="N100" s="82">
        <f t="shared" si="1"/>
        <v>0.15085925104307454</v>
      </c>
      <c r="O100" s="83">
        <f t="shared" si="1"/>
        <v>0.16408640886411976</v>
      </c>
      <c r="P100" s="117">
        <f t="shared" si="0"/>
        <v>0.13899257651367819</v>
      </c>
    </row>
    <row r="101" spans="2:16" ht="16" thickBot="1">
      <c r="H101" s="152"/>
      <c r="I101" s="152"/>
      <c r="J101" s="152"/>
    </row>
    <row r="102" spans="2:16">
      <c r="H102" s="153" t="s">
        <v>687</v>
      </c>
      <c r="I102" s="154"/>
      <c r="J102" s="154"/>
      <c r="K102" s="96">
        <f>K94/6</f>
        <v>0.81812499999999988</v>
      </c>
      <c r="L102" s="96">
        <f>L94/6</f>
        <v>0.89729166666666671</v>
      </c>
      <c r="M102" s="96">
        <f>M94/6</f>
        <v>0.88124999999999998</v>
      </c>
      <c r="N102" s="96">
        <f>N94/6</f>
        <v>0.85208333333333319</v>
      </c>
      <c r="O102" s="97">
        <f>O94/6</f>
        <v>0.83666666666666678</v>
      </c>
      <c r="P102" s="117">
        <f t="shared" si="0"/>
        <v>0.85708333333333331</v>
      </c>
    </row>
    <row r="103" spans="2:16">
      <c r="H103" s="159" t="s">
        <v>688</v>
      </c>
      <c r="I103" s="160"/>
      <c r="J103" s="160"/>
      <c r="K103" s="95">
        <f t="shared" ref="K103:O104" si="2">K95/6</f>
        <v>0.79516666666666647</v>
      </c>
      <c r="L103" s="95">
        <f t="shared" si="2"/>
        <v>0.87816666666666665</v>
      </c>
      <c r="M103" s="95">
        <f t="shared" si="2"/>
        <v>0.8633333333333334</v>
      </c>
      <c r="N103" s="95">
        <f t="shared" si="2"/>
        <v>0.83416666666666661</v>
      </c>
      <c r="O103" s="98">
        <f t="shared" si="2"/>
        <v>0.81316666666666659</v>
      </c>
      <c r="P103" s="117">
        <f t="shared" si="0"/>
        <v>0.83679999999999988</v>
      </c>
    </row>
    <row r="104" spans="2:16" ht="16" thickBot="1">
      <c r="H104" s="150" t="s">
        <v>689</v>
      </c>
      <c r="I104" s="151"/>
      <c r="J104" s="151"/>
      <c r="K104" s="100">
        <f t="shared" si="2"/>
        <v>0.93243502348856211</v>
      </c>
      <c r="L104" s="100">
        <f t="shared" si="2"/>
        <v>0.9741344975490196</v>
      </c>
      <c r="M104" s="100">
        <f t="shared" si="2"/>
        <v>0.94803219464869271</v>
      </c>
      <c r="N104" s="100">
        <f t="shared" si="2"/>
        <v>0.960008425245098</v>
      </c>
      <c r="O104" s="101">
        <f t="shared" si="2"/>
        <v>0.94659626480800663</v>
      </c>
      <c r="P104" s="117">
        <f t="shared" si="0"/>
        <v>0.95224128114787587</v>
      </c>
    </row>
    <row r="106" spans="2:16">
      <c r="J106" s="34" t="s">
        <v>690</v>
      </c>
    </row>
  </sheetData>
  <mergeCells count="47">
    <mergeCell ref="H93:J93"/>
    <mergeCell ref="B48:W48"/>
    <mergeCell ref="C94:G94"/>
    <mergeCell ref="B30:J30"/>
    <mergeCell ref="B47:U47"/>
    <mergeCell ref="H94:J94"/>
    <mergeCell ref="H92:O92"/>
    <mergeCell ref="B93:G93"/>
    <mergeCell ref="H104:J104"/>
    <mergeCell ref="H101:J101"/>
    <mergeCell ref="C95:G95"/>
    <mergeCell ref="C96:G96"/>
    <mergeCell ref="C97:G97"/>
    <mergeCell ref="C98:G98"/>
    <mergeCell ref="C99:G99"/>
    <mergeCell ref="H102:J102"/>
    <mergeCell ref="H97:J97"/>
    <mergeCell ref="H98:J98"/>
    <mergeCell ref="H99:J99"/>
    <mergeCell ref="H100:J100"/>
    <mergeCell ref="H95:J95"/>
    <mergeCell ref="H103:J103"/>
    <mergeCell ref="H96:J96"/>
    <mergeCell ref="B1:U1"/>
    <mergeCell ref="B2:U2"/>
    <mergeCell ref="B5:G5"/>
    <mergeCell ref="C6:G6"/>
    <mergeCell ref="C7:G7"/>
    <mergeCell ref="J5:U5"/>
    <mergeCell ref="K7:U7"/>
    <mergeCell ref="B3:U3"/>
    <mergeCell ref="K8:U8"/>
    <mergeCell ref="K9:U9"/>
    <mergeCell ref="K10:U10"/>
    <mergeCell ref="K11:U11"/>
    <mergeCell ref="B14:U14"/>
    <mergeCell ref="K12:U12"/>
    <mergeCell ref="C8:G8"/>
    <mergeCell ref="C9:G9"/>
    <mergeCell ref="C10:G10"/>
    <mergeCell ref="C11:G11"/>
    <mergeCell ref="P16:U16"/>
    <mergeCell ref="P17:U17"/>
    <mergeCell ref="P15:U15"/>
    <mergeCell ref="P30:U30"/>
    <mergeCell ref="K30:O30"/>
    <mergeCell ref="B29:U29"/>
  </mergeCells>
  <phoneticPr fontId="8" type="noConversion"/>
  <conditionalFormatting sqref="B50:W91">
    <cfRule type="expression" dxfId="139" priority="2">
      <formula>$W50=SUBTOTAL(4,$W$49:$W$89)</formula>
    </cfRule>
  </conditionalFormatting>
  <conditionalFormatting sqref="B50:W89">
    <cfRule type="expression" dxfId="138" priority="1">
      <formula>$W50=SUBTOTAL(5,$W$49:$W$89)</formula>
    </cfRule>
  </conditionalFormatting>
  <pageMargins left="0.7" right="0.7" top="0.75" bottom="0.75" header="0.3" footer="0.3"/>
  <pageSetup orientation="portrait" r:id="rId1"/>
  <ignoredErrors>
    <ignoredError sqref="J50" numberStoredAsText="1"/>
  </ignoredErrors>
  <drawing r:id="rId2"/>
  <tableParts count="3">
    <tablePart r:id="rId3"/>
    <tablePart r:id="rId4"/>
    <tablePart r:id="rId5"/>
  </tableParts>
  <extLst>
    <ext xmlns:x15="http://schemas.microsoft.com/office/spreadsheetml/2010/11/main" uri="{3A4CF648-6AED-40f4-86FF-DC5316D8AED3}">
      <x14:slicerList xmlns:x14="http://schemas.microsoft.com/office/spreadsheetml/2009/9/main">
        <x14:slicer r:id="rId6"/>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B3D92-D0F7-D744-9905-F054EC074834}">
  <dimension ref="A1:P18"/>
  <sheetViews>
    <sheetView workbookViewId="0">
      <selection activeCell="M18" sqref="M18:O18"/>
    </sheetView>
  </sheetViews>
  <sheetFormatPr baseColWidth="10" defaultColWidth="8.83203125" defaultRowHeight="15"/>
  <cols>
    <col min="1" max="1" width="15.1640625" style="1" bestFit="1" customWidth="1"/>
    <col min="2" max="2" width="9.332031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32" style="1" bestFit="1" customWidth="1"/>
    <col min="11" max="15" width="7.5" style="1" customWidth="1"/>
    <col min="16" max="16" width="25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266</v>
      </c>
      <c r="C2" s="1" t="s">
        <v>51</v>
      </c>
      <c r="D2" s="1" t="s">
        <v>50</v>
      </c>
      <c r="E2" s="1" t="s">
        <v>49</v>
      </c>
      <c r="F2" s="1" t="s">
        <v>28</v>
      </c>
      <c r="G2" s="1" t="s">
        <v>228</v>
      </c>
      <c r="H2" s="1" t="s">
        <v>231</v>
      </c>
      <c r="I2" s="1" t="s">
        <v>230</v>
      </c>
      <c r="J2" s="1" t="s">
        <v>221</v>
      </c>
      <c r="K2" s="1">
        <v>6</v>
      </c>
      <c r="L2" s="1">
        <v>6</v>
      </c>
      <c r="M2" s="1">
        <v>6</v>
      </c>
      <c r="N2" s="1">
        <v>6</v>
      </c>
      <c r="O2" s="1">
        <v>4</v>
      </c>
      <c r="P2" s="1" t="s">
        <v>45</v>
      </c>
    </row>
    <row r="3" spans="1:16">
      <c r="A3" s="1" t="s">
        <v>105</v>
      </c>
      <c r="B3" s="1" t="s">
        <v>266</v>
      </c>
      <c r="C3" s="1" t="s">
        <v>51</v>
      </c>
      <c r="D3" s="1" t="s">
        <v>50</v>
      </c>
      <c r="E3" s="1" t="s">
        <v>49</v>
      </c>
      <c r="F3" s="1" t="s">
        <v>28</v>
      </c>
      <c r="G3" s="1" t="s">
        <v>228</v>
      </c>
      <c r="H3" s="1" t="s">
        <v>231</v>
      </c>
      <c r="I3" s="1" t="s">
        <v>230</v>
      </c>
      <c r="J3" s="1" t="s">
        <v>221</v>
      </c>
      <c r="K3" s="1">
        <v>6</v>
      </c>
      <c r="L3" s="1">
        <v>6</v>
      </c>
      <c r="M3" s="1">
        <v>6</v>
      </c>
      <c r="N3" s="1">
        <v>6</v>
      </c>
      <c r="O3" s="1">
        <v>6</v>
      </c>
      <c r="P3" s="1" t="s">
        <v>45</v>
      </c>
    </row>
    <row r="4" spans="1:16">
      <c r="A4" s="1" t="s">
        <v>101</v>
      </c>
      <c r="B4" s="1" t="s">
        <v>266</v>
      </c>
      <c r="C4" s="1" t="s">
        <v>51</v>
      </c>
      <c r="D4" s="1" t="s">
        <v>50</v>
      </c>
      <c r="E4" s="1" t="s">
        <v>49</v>
      </c>
      <c r="F4" s="1" t="s">
        <v>28</v>
      </c>
      <c r="G4" s="1" t="s">
        <v>228</v>
      </c>
      <c r="H4" s="1" t="s">
        <v>231</v>
      </c>
      <c r="I4" s="1" t="s">
        <v>230</v>
      </c>
      <c r="J4" s="1" t="s">
        <v>221</v>
      </c>
      <c r="K4" s="1">
        <v>6</v>
      </c>
      <c r="L4" s="1">
        <v>6</v>
      </c>
      <c r="M4" s="1">
        <v>6</v>
      </c>
      <c r="N4" s="1">
        <v>6</v>
      </c>
      <c r="O4" s="1">
        <v>6</v>
      </c>
      <c r="P4" s="1" t="s">
        <v>291</v>
      </c>
    </row>
    <row r="5" spans="1:16">
      <c r="A5" s="1" t="s">
        <v>98</v>
      </c>
      <c r="B5" s="1" t="s">
        <v>266</v>
      </c>
      <c r="C5" s="1" t="s">
        <v>51</v>
      </c>
      <c r="D5" s="1" t="s">
        <v>50</v>
      </c>
      <c r="E5" s="1" t="s">
        <v>49</v>
      </c>
      <c r="F5" s="1" t="s">
        <v>28</v>
      </c>
      <c r="G5" s="1" t="s">
        <v>228</v>
      </c>
      <c r="H5" s="1" t="s">
        <v>231</v>
      </c>
      <c r="I5" s="1" t="s">
        <v>230</v>
      </c>
      <c r="J5" s="1" t="s">
        <v>221</v>
      </c>
      <c r="K5" s="1">
        <v>6</v>
      </c>
      <c r="L5" s="1">
        <v>6</v>
      </c>
      <c r="M5" s="1">
        <v>6</v>
      </c>
      <c r="N5" s="1">
        <v>6</v>
      </c>
      <c r="O5" s="1">
        <v>6</v>
      </c>
      <c r="P5" s="1" t="s">
        <v>290</v>
      </c>
    </row>
    <row r="6" spans="1:16">
      <c r="A6" s="1" t="s">
        <v>94</v>
      </c>
      <c r="B6" s="1" t="s">
        <v>266</v>
      </c>
      <c r="C6" s="1" t="s">
        <v>51</v>
      </c>
      <c r="D6" s="1" t="s">
        <v>50</v>
      </c>
      <c r="E6" s="1" t="s">
        <v>49</v>
      </c>
      <c r="F6" s="1" t="s">
        <v>28</v>
      </c>
      <c r="G6" s="1" t="s">
        <v>228</v>
      </c>
      <c r="H6" s="1" t="s">
        <v>231</v>
      </c>
      <c r="I6" s="1" t="s">
        <v>230</v>
      </c>
      <c r="J6" s="1" t="s">
        <v>221</v>
      </c>
      <c r="K6" s="1">
        <v>6</v>
      </c>
      <c r="L6" s="1">
        <v>6</v>
      </c>
      <c r="M6" s="1">
        <v>6</v>
      </c>
      <c r="N6" s="1">
        <v>6</v>
      </c>
      <c r="O6" s="1">
        <v>6</v>
      </c>
      <c r="P6" s="1" t="s">
        <v>45</v>
      </c>
    </row>
    <row r="7" spans="1:16">
      <c r="A7" s="1" t="s">
        <v>90</v>
      </c>
      <c r="B7" s="1" t="s">
        <v>266</v>
      </c>
      <c r="C7" s="1" t="s">
        <v>51</v>
      </c>
      <c r="D7" s="1" t="s">
        <v>50</v>
      </c>
      <c r="E7" s="1" t="s">
        <v>49</v>
      </c>
      <c r="F7" s="1" t="s">
        <v>28</v>
      </c>
      <c r="G7" s="1" t="s">
        <v>228</v>
      </c>
      <c r="H7" s="1" t="s">
        <v>231</v>
      </c>
      <c r="I7" s="1" t="s">
        <v>230</v>
      </c>
      <c r="J7" s="1" t="s">
        <v>221</v>
      </c>
      <c r="K7" s="1">
        <v>6</v>
      </c>
      <c r="L7" s="1">
        <v>6</v>
      </c>
      <c r="M7" s="1">
        <v>6</v>
      </c>
      <c r="N7" s="1">
        <v>6</v>
      </c>
      <c r="O7" s="1">
        <v>6</v>
      </c>
      <c r="P7" s="1" t="s">
        <v>289</v>
      </c>
    </row>
    <row r="8" spans="1:16">
      <c r="A8" s="1" t="s">
        <v>87</v>
      </c>
      <c r="B8" s="1" t="s">
        <v>266</v>
      </c>
      <c r="C8" s="1" t="s">
        <v>51</v>
      </c>
      <c r="D8" s="1" t="s">
        <v>50</v>
      </c>
      <c r="E8" s="1" t="s">
        <v>49</v>
      </c>
      <c r="F8" s="1" t="s">
        <v>28</v>
      </c>
      <c r="G8" s="1" t="s">
        <v>228</v>
      </c>
      <c r="H8" s="1" t="s">
        <v>231</v>
      </c>
      <c r="I8" s="1" t="s">
        <v>230</v>
      </c>
      <c r="J8" s="1" t="s">
        <v>221</v>
      </c>
      <c r="K8" s="1">
        <v>6</v>
      </c>
      <c r="L8" s="1">
        <v>6</v>
      </c>
      <c r="M8" s="1">
        <v>6</v>
      </c>
      <c r="N8" s="1">
        <v>6</v>
      </c>
      <c r="O8" s="1">
        <v>6</v>
      </c>
      <c r="P8" s="1" t="s">
        <v>288</v>
      </c>
    </row>
    <row r="9" spans="1:16">
      <c r="A9" s="1" t="s">
        <v>83</v>
      </c>
      <c r="B9" s="1" t="s">
        <v>266</v>
      </c>
      <c r="C9" s="1" t="s">
        <v>51</v>
      </c>
      <c r="D9" s="1" t="s">
        <v>50</v>
      </c>
      <c r="E9" s="1" t="s">
        <v>49</v>
      </c>
      <c r="F9" s="1" t="s">
        <v>28</v>
      </c>
      <c r="G9" s="1" t="s">
        <v>228</v>
      </c>
      <c r="H9" s="1" t="s">
        <v>231</v>
      </c>
      <c r="I9" s="1" t="s">
        <v>230</v>
      </c>
      <c r="J9" s="1" t="s">
        <v>221</v>
      </c>
      <c r="K9" s="1">
        <v>6</v>
      </c>
      <c r="L9" s="1">
        <v>6</v>
      </c>
      <c r="M9" s="1">
        <v>6</v>
      </c>
      <c r="N9" s="1">
        <v>6</v>
      </c>
      <c r="O9" s="1">
        <v>6</v>
      </c>
      <c r="P9" s="1" t="s">
        <v>287</v>
      </c>
    </row>
    <row r="10" spans="1:16">
      <c r="A10" s="1" t="s">
        <v>79</v>
      </c>
      <c r="B10" s="1" t="s">
        <v>266</v>
      </c>
      <c r="C10" s="1" t="s">
        <v>51</v>
      </c>
      <c r="D10" s="1" t="s">
        <v>50</v>
      </c>
      <c r="E10" s="1" t="s">
        <v>49</v>
      </c>
      <c r="F10" s="1" t="s">
        <v>28</v>
      </c>
      <c r="G10" s="1" t="s">
        <v>228</v>
      </c>
      <c r="H10" s="1" t="s">
        <v>231</v>
      </c>
      <c r="I10" s="1" t="s">
        <v>230</v>
      </c>
      <c r="J10" s="1" t="s">
        <v>221</v>
      </c>
      <c r="K10" s="1">
        <v>6</v>
      </c>
      <c r="L10" s="1">
        <v>6</v>
      </c>
      <c r="M10" s="1">
        <v>6</v>
      </c>
      <c r="N10" s="1">
        <v>6</v>
      </c>
      <c r="O10" s="1">
        <v>6</v>
      </c>
      <c r="P10" s="1" t="s">
        <v>286</v>
      </c>
    </row>
    <row r="11" spans="1:16">
      <c r="A11" s="1" t="s">
        <v>78</v>
      </c>
      <c r="B11" s="1" t="s">
        <v>266</v>
      </c>
      <c r="C11" s="1" t="s">
        <v>51</v>
      </c>
      <c r="D11" s="1" t="s">
        <v>50</v>
      </c>
      <c r="E11" s="1" t="s">
        <v>49</v>
      </c>
      <c r="F11" s="1" t="s">
        <v>28</v>
      </c>
      <c r="G11" s="1" t="s">
        <v>228</v>
      </c>
      <c r="H11" s="1" t="s">
        <v>231</v>
      </c>
      <c r="I11" s="1" t="s">
        <v>230</v>
      </c>
      <c r="J11" s="1" t="s">
        <v>221</v>
      </c>
      <c r="K11" s="1">
        <v>6</v>
      </c>
      <c r="L11" s="1">
        <v>6</v>
      </c>
      <c r="M11" s="1">
        <v>6</v>
      </c>
      <c r="N11" s="1">
        <v>6</v>
      </c>
      <c r="O11" s="1">
        <v>6</v>
      </c>
      <c r="P11" s="1" t="s">
        <v>285</v>
      </c>
    </row>
    <row r="12" spans="1:16">
      <c r="A12" s="1" t="s">
        <v>77</v>
      </c>
      <c r="B12" s="1" t="s">
        <v>266</v>
      </c>
      <c r="C12" s="1" t="s">
        <v>51</v>
      </c>
      <c r="D12" s="1" t="s">
        <v>50</v>
      </c>
      <c r="E12" s="1" t="s">
        <v>49</v>
      </c>
      <c r="F12" s="1" t="s">
        <v>28</v>
      </c>
      <c r="G12" s="1" t="s">
        <v>228</v>
      </c>
      <c r="H12" s="1" t="s">
        <v>231</v>
      </c>
      <c r="I12" s="1" t="s">
        <v>230</v>
      </c>
      <c r="J12" s="1" t="s">
        <v>221</v>
      </c>
      <c r="K12" s="1">
        <v>6</v>
      </c>
      <c r="L12" s="1">
        <v>3</v>
      </c>
      <c r="M12" s="1">
        <v>5</v>
      </c>
      <c r="N12" s="1">
        <v>5</v>
      </c>
      <c r="O12" s="1">
        <v>5</v>
      </c>
      <c r="P12" s="1" t="s">
        <v>284</v>
      </c>
    </row>
    <row r="13" spans="1:16">
      <c r="A13" s="1" t="s">
        <v>73</v>
      </c>
      <c r="B13" s="1" t="s">
        <v>266</v>
      </c>
      <c r="C13" s="1" t="s">
        <v>51</v>
      </c>
      <c r="D13" s="1" t="s">
        <v>50</v>
      </c>
      <c r="E13" s="1" t="s">
        <v>49</v>
      </c>
      <c r="F13" s="1" t="s">
        <v>28</v>
      </c>
      <c r="G13" s="1" t="s">
        <v>228</v>
      </c>
      <c r="H13" s="1" t="s">
        <v>231</v>
      </c>
      <c r="I13" s="1" t="s">
        <v>230</v>
      </c>
      <c r="J13" s="1" t="s">
        <v>221</v>
      </c>
      <c r="K13" s="1">
        <v>6</v>
      </c>
      <c r="L13" s="1">
        <v>6</v>
      </c>
      <c r="M13" s="1">
        <v>6</v>
      </c>
      <c r="N13" s="1">
        <v>6</v>
      </c>
      <c r="O13" s="1">
        <v>6</v>
      </c>
      <c r="P13" s="1" t="s">
        <v>45</v>
      </c>
    </row>
    <row r="14" spans="1:16">
      <c r="A14" s="1" t="s">
        <v>69</v>
      </c>
      <c r="B14" s="1" t="s">
        <v>266</v>
      </c>
      <c r="C14" s="1" t="s">
        <v>51</v>
      </c>
      <c r="D14" s="1" t="s">
        <v>50</v>
      </c>
      <c r="E14" s="1" t="s">
        <v>49</v>
      </c>
      <c r="F14" s="1" t="s">
        <v>28</v>
      </c>
      <c r="G14" s="1" t="s">
        <v>228</v>
      </c>
      <c r="H14" s="1" t="s">
        <v>231</v>
      </c>
      <c r="I14" s="1" t="s">
        <v>230</v>
      </c>
      <c r="J14" s="1" t="s">
        <v>221</v>
      </c>
      <c r="K14" s="1">
        <v>6</v>
      </c>
      <c r="L14" s="1">
        <v>6</v>
      </c>
      <c r="M14" s="1">
        <v>6</v>
      </c>
      <c r="N14" s="1">
        <v>6</v>
      </c>
      <c r="O14" s="1">
        <v>4</v>
      </c>
      <c r="P14" s="1" t="s">
        <v>45</v>
      </c>
    </row>
    <row r="15" spans="1:16">
      <c r="A15" s="1" t="s">
        <v>65</v>
      </c>
      <c r="B15" s="1" t="s">
        <v>266</v>
      </c>
      <c r="C15" s="1" t="s">
        <v>51</v>
      </c>
      <c r="D15" s="1" t="s">
        <v>50</v>
      </c>
      <c r="E15" s="1" t="s">
        <v>49</v>
      </c>
      <c r="F15" s="1" t="s">
        <v>28</v>
      </c>
      <c r="G15" s="1" t="s">
        <v>228</v>
      </c>
      <c r="H15" s="1" t="s">
        <v>231</v>
      </c>
      <c r="I15" s="1" t="s">
        <v>230</v>
      </c>
      <c r="J15" s="1" t="s">
        <v>221</v>
      </c>
      <c r="K15" s="1">
        <v>5</v>
      </c>
      <c r="L15" s="1">
        <v>5</v>
      </c>
      <c r="M15" s="1">
        <v>3</v>
      </c>
      <c r="N15" s="1">
        <v>6</v>
      </c>
      <c r="O15" s="1">
        <v>6</v>
      </c>
      <c r="P15" s="1" t="s">
        <v>283</v>
      </c>
    </row>
    <row r="16" spans="1:16">
      <c r="A16" s="1" t="s">
        <v>61</v>
      </c>
      <c r="B16" s="1" t="s">
        <v>266</v>
      </c>
      <c r="C16" s="1" t="s">
        <v>51</v>
      </c>
      <c r="D16" s="1" t="s">
        <v>50</v>
      </c>
      <c r="E16" s="1" t="s">
        <v>49</v>
      </c>
      <c r="F16" s="1" t="s">
        <v>28</v>
      </c>
      <c r="G16" s="1" t="s">
        <v>228</v>
      </c>
      <c r="H16" s="1" t="s">
        <v>231</v>
      </c>
      <c r="I16" s="1" t="s">
        <v>230</v>
      </c>
      <c r="J16" s="1" t="s">
        <v>221</v>
      </c>
      <c r="K16" s="1">
        <v>6</v>
      </c>
      <c r="L16" s="1">
        <v>6</v>
      </c>
      <c r="M16" s="1">
        <v>6</v>
      </c>
      <c r="N16" s="1">
        <v>6</v>
      </c>
      <c r="O16" s="1">
        <v>6</v>
      </c>
      <c r="P16" s="1" t="s">
        <v>282</v>
      </c>
    </row>
    <row r="17" spans="1:16">
      <c r="A17" s="1" t="s">
        <v>109</v>
      </c>
      <c r="B17" s="1" t="s">
        <v>266</v>
      </c>
      <c r="C17" s="1" t="s">
        <v>51</v>
      </c>
      <c r="D17" s="1" t="s">
        <v>50</v>
      </c>
      <c r="E17" s="1" t="s">
        <v>49</v>
      </c>
      <c r="F17" s="1" t="s">
        <v>28</v>
      </c>
      <c r="G17" s="1" t="s">
        <v>228</v>
      </c>
      <c r="H17" s="1" t="s">
        <v>47</v>
      </c>
      <c r="I17" s="1" t="s">
        <v>281</v>
      </c>
      <c r="J17" s="1" t="s">
        <v>221</v>
      </c>
      <c r="K17" s="1">
        <v>5</v>
      </c>
      <c r="L17" s="1">
        <v>6</v>
      </c>
      <c r="M17" s="1">
        <v>6</v>
      </c>
      <c r="N17" s="1">
        <v>6</v>
      </c>
      <c r="O17" s="1">
        <v>5</v>
      </c>
      <c r="P17" s="1" t="s">
        <v>45</v>
      </c>
    </row>
    <row r="18" spans="1:16">
      <c r="K18" s="1">
        <f>AVERAGE(K2:K17)</f>
        <v>5.875</v>
      </c>
      <c r="L18" s="1">
        <f>AVERAGE(L2:L17)</f>
        <v>5.75</v>
      </c>
      <c r="M18" s="1">
        <f>AVERAGE(M2:M17)</f>
        <v>5.75</v>
      </c>
      <c r="N18" s="1">
        <f>AVERAGE(N2:N17)</f>
        <v>5.9375</v>
      </c>
      <c r="O18" s="1">
        <f>AVERAGE(O2:O17)</f>
        <v>5.625</v>
      </c>
    </row>
  </sheetData>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C9113-9C0E-EA41-A380-7C4CAE70310E}">
  <dimension ref="A1:P17"/>
  <sheetViews>
    <sheetView workbookViewId="0">
      <selection activeCell="K17" sqref="K17:L17"/>
    </sheetView>
  </sheetViews>
  <sheetFormatPr baseColWidth="10" defaultColWidth="8.83203125" defaultRowHeight="15"/>
  <cols>
    <col min="1" max="1" width="15.1640625" style="1" bestFit="1" customWidth="1"/>
    <col min="2" max="2" width="9.332031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23.6640625" style="1" bestFit="1" customWidth="1"/>
    <col min="11" max="15" width="10" style="1" customWidth="1"/>
    <col min="16" max="16" width="119.664062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266</v>
      </c>
      <c r="C2" s="1" t="s">
        <v>51</v>
      </c>
      <c r="D2" s="1" t="s">
        <v>50</v>
      </c>
      <c r="E2" s="1" t="s">
        <v>49</v>
      </c>
      <c r="F2" s="1" t="s">
        <v>28</v>
      </c>
      <c r="G2" s="1" t="s">
        <v>293</v>
      </c>
      <c r="H2" s="1" t="s">
        <v>231</v>
      </c>
      <c r="I2" s="1" t="s">
        <v>295</v>
      </c>
      <c r="J2" s="1" t="s">
        <v>263</v>
      </c>
      <c r="K2" s="1">
        <v>6</v>
      </c>
      <c r="L2" s="1">
        <v>6</v>
      </c>
      <c r="M2" s="1">
        <v>6</v>
      </c>
      <c r="N2" s="1">
        <v>6</v>
      </c>
      <c r="O2" s="1">
        <v>6</v>
      </c>
      <c r="P2" s="1" t="s">
        <v>45</v>
      </c>
    </row>
    <row r="3" spans="1:16">
      <c r="A3" s="1" t="s">
        <v>105</v>
      </c>
      <c r="B3" s="1" t="s">
        <v>266</v>
      </c>
      <c r="C3" s="1" t="s">
        <v>51</v>
      </c>
      <c r="D3" s="1" t="s">
        <v>50</v>
      </c>
      <c r="E3" s="1" t="s">
        <v>49</v>
      </c>
      <c r="F3" s="1" t="s">
        <v>28</v>
      </c>
      <c r="G3" s="1" t="s">
        <v>293</v>
      </c>
      <c r="H3" s="1" t="s">
        <v>231</v>
      </c>
      <c r="I3" s="1" t="s">
        <v>295</v>
      </c>
      <c r="J3" s="1" t="s">
        <v>263</v>
      </c>
      <c r="K3" s="1">
        <v>6</v>
      </c>
      <c r="L3" s="1">
        <v>4</v>
      </c>
      <c r="M3" s="1">
        <v>5</v>
      </c>
      <c r="N3" s="1">
        <v>6</v>
      </c>
      <c r="O3" s="1">
        <v>6</v>
      </c>
      <c r="P3" s="1" t="s">
        <v>45</v>
      </c>
    </row>
    <row r="4" spans="1:16">
      <c r="A4" s="1" t="s">
        <v>101</v>
      </c>
      <c r="B4" s="1" t="s">
        <v>266</v>
      </c>
      <c r="C4" s="1" t="s">
        <v>51</v>
      </c>
      <c r="D4" s="1" t="s">
        <v>50</v>
      </c>
      <c r="E4" s="1" t="s">
        <v>49</v>
      </c>
      <c r="F4" s="1" t="s">
        <v>28</v>
      </c>
      <c r="G4" s="1" t="s">
        <v>293</v>
      </c>
      <c r="H4" s="1" t="s">
        <v>231</v>
      </c>
      <c r="I4" s="1" t="s">
        <v>295</v>
      </c>
      <c r="J4" s="1" t="s">
        <v>263</v>
      </c>
      <c r="K4" s="1">
        <v>6</v>
      </c>
      <c r="L4" s="1">
        <v>6</v>
      </c>
      <c r="M4" s="1">
        <v>6</v>
      </c>
      <c r="N4" s="1">
        <v>6</v>
      </c>
      <c r="O4" s="1">
        <v>6</v>
      </c>
      <c r="P4" s="1" t="s">
        <v>301</v>
      </c>
    </row>
    <row r="5" spans="1:16">
      <c r="A5" s="1" t="s">
        <v>98</v>
      </c>
      <c r="B5" s="1" t="s">
        <v>266</v>
      </c>
      <c r="C5" s="1" t="s">
        <v>51</v>
      </c>
      <c r="D5" s="1" t="s">
        <v>50</v>
      </c>
      <c r="E5" s="1" t="s">
        <v>49</v>
      </c>
      <c r="F5" s="1" t="s">
        <v>28</v>
      </c>
      <c r="G5" s="1" t="s">
        <v>293</v>
      </c>
      <c r="H5" s="1" t="s">
        <v>231</v>
      </c>
      <c r="I5" s="1" t="s">
        <v>295</v>
      </c>
      <c r="J5" s="1" t="s">
        <v>263</v>
      </c>
      <c r="K5" s="1">
        <v>6</v>
      </c>
      <c r="L5" s="1">
        <v>6</v>
      </c>
      <c r="M5" s="1">
        <v>6</v>
      </c>
      <c r="N5" s="1">
        <v>6</v>
      </c>
      <c r="O5" s="1">
        <v>6</v>
      </c>
      <c r="P5" s="1" t="s">
        <v>300</v>
      </c>
    </row>
    <row r="6" spans="1:16">
      <c r="A6" s="1" t="s">
        <v>94</v>
      </c>
      <c r="B6" s="1" t="s">
        <v>266</v>
      </c>
      <c r="C6" s="1" t="s">
        <v>51</v>
      </c>
      <c r="D6" s="1" t="s">
        <v>50</v>
      </c>
      <c r="E6" s="1" t="s">
        <v>49</v>
      </c>
      <c r="F6" s="1" t="s">
        <v>28</v>
      </c>
      <c r="G6" s="1" t="s">
        <v>293</v>
      </c>
      <c r="H6" s="1" t="s">
        <v>231</v>
      </c>
      <c r="I6" s="1" t="s">
        <v>295</v>
      </c>
      <c r="J6" s="1" t="s">
        <v>263</v>
      </c>
      <c r="K6" s="1">
        <v>6</v>
      </c>
      <c r="L6" s="1">
        <v>6</v>
      </c>
      <c r="M6" s="1">
        <v>6</v>
      </c>
      <c r="N6" s="1">
        <v>6</v>
      </c>
      <c r="O6" s="1">
        <v>6</v>
      </c>
      <c r="P6" s="1" t="s">
        <v>299</v>
      </c>
    </row>
    <row r="7" spans="1:16">
      <c r="A7" s="1" t="s">
        <v>90</v>
      </c>
      <c r="B7" s="1" t="s">
        <v>266</v>
      </c>
      <c r="C7" s="1" t="s">
        <v>51</v>
      </c>
      <c r="D7" s="1" t="s">
        <v>50</v>
      </c>
      <c r="E7" s="1" t="s">
        <v>49</v>
      </c>
      <c r="F7" s="1" t="s">
        <v>28</v>
      </c>
      <c r="G7" s="1" t="s">
        <v>293</v>
      </c>
      <c r="H7" s="1" t="s">
        <v>231</v>
      </c>
      <c r="I7" s="1" t="s">
        <v>295</v>
      </c>
      <c r="J7" s="1" t="s">
        <v>263</v>
      </c>
      <c r="K7" s="1">
        <v>6</v>
      </c>
      <c r="L7" s="1">
        <v>6</v>
      </c>
      <c r="M7" s="1">
        <v>6</v>
      </c>
      <c r="N7" s="1">
        <v>6</v>
      </c>
      <c r="O7" s="1">
        <v>6</v>
      </c>
      <c r="P7" s="1" t="s">
        <v>45</v>
      </c>
    </row>
    <row r="8" spans="1:16">
      <c r="A8" s="1" t="s">
        <v>87</v>
      </c>
      <c r="B8" s="1" t="s">
        <v>266</v>
      </c>
      <c r="C8" s="1" t="s">
        <v>51</v>
      </c>
      <c r="D8" s="1" t="s">
        <v>50</v>
      </c>
      <c r="E8" s="1" t="s">
        <v>49</v>
      </c>
      <c r="F8" s="1" t="s">
        <v>28</v>
      </c>
      <c r="G8" s="1" t="s">
        <v>293</v>
      </c>
      <c r="H8" s="1" t="s">
        <v>231</v>
      </c>
      <c r="I8" s="1" t="s">
        <v>295</v>
      </c>
      <c r="J8" s="1" t="s">
        <v>263</v>
      </c>
      <c r="K8" s="1">
        <v>5</v>
      </c>
      <c r="L8" s="1">
        <v>6</v>
      </c>
      <c r="M8" s="1">
        <v>5</v>
      </c>
      <c r="N8" s="1">
        <v>6</v>
      </c>
      <c r="O8" s="1">
        <v>6</v>
      </c>
      <c r="P8" s="1" t="s">
        <v>45</v>
      </c>
    </row>
    <row r="9" spans="1:16">
      <c r="A9" s="1" t="s">
        <v>83</v>
      </c>
      <c r="B9" s="1" t="s">
        <v>266</v>
      </c>
      <c r="C9" s="1" t="s">
        <v>51</v>
      </c>
      <c r="D9" s="1" t="s">
        <v>50</v>
      </c>
      <c r="E9" s="1" t="s">
        <v>49</v>
      </c>
      <c r="F9" s="1" t="s">
        <v>28</v>
      </c>
      <c r="G9" s="1" t="s">
        <v>293</v>
      </c>
      <c r="H9" s="1" t="s">
        <v>231</v>
      </c>
      <c r="I9" s="1" t="s">
        <v>295</v>
      </c>
      <c r="J9" s="1" t="s">
        <v>263</v>
      </c>
      <c r="K9" s="1">
        <v>6</v>
      </c>
      <c r="L9" s="1">
        <v>6</v>
      </c>
      <c r="M9" s="1">
        <v>6</v>
      </c>
      <c r="N9" s="1">
        <v>6</v>
      </c>
      <c r="O9" s="1">
        <v>6</v>
      </c>
      <c r="P9" s="1" t="s">
        <v>45</v>
      </c>
    </row>
    <row r="10" spans="1:16">
      <c r="A10" s="1" t="s">
        <v>79</v>
      </c>
      <c r="B10" s="1" t="s">
        <v>266</v>
      </c>
      <c r="C10" s="1" t="s">
        <v>51</v>
      </c>
      <c r="D10" s="1" t="s">
        <v>50</v>
      </c>
      <c r="E10" s="1" t="s">
        <v>49</v>
      </c>
      <c r="F10" s="1" t="s">
        <v>28</v>
      </c>
      <c r="G10" s="1" t="s">
        <v>293</v>
      </c>
      <c r="H10" s="1" t="s">
        <v>231</v>
      </c>
      <c r="I10" s="1" t="s">
        <v>295</v>
      </c>
      <c r="J10" s="1" t="s">
        <v>263</v>
      </c>
      <c r="K10" s="1">
        <v>6</v>
      </c>
      <c r="L10" s="1">
        <v>6</v>
      </c>
      <c r="M10" s="1">
        <v>6</v>
      </c>
      <c r="N10" s="1">
        <v>6</v>
      </c>
      <c r="O10" s="1">
        <v>6</v>
      </c>
      <c r="P10" s="1" t="s">
        <v>298</v>
      </c>
    </row>
    <row r="11" spans="1:16">
      <c r="A11" s="1" t="s">
        <v>78</v>
      </c>
      <c r="B11" s="1" t="s">
        <v>266</v>
      </c>
      <c r="C11" s="1" t="s">
        <v>51</v>
      </c>
      <c r="D11" s="1" t="s">
        <v>50</v>
      </c>
      <c r="E11" s="1" t="s">
        <v>49</v>
      </c>
      <c r="F11" s="1" t="s">
        <v>28</v>
      </c>
      <c r="G11" s="1" t="s">
        <v>293</v>
      </c>
      <c r="H11" s="1" t="s">
        <v>231</v>
      </c>
      <c r="I11" s="1" t="s">
        <v>295</v>
      </c>
      <c r="J11" s="1" t="s">
        <v>263</v>
      </c>
      <c r="K11" s="1">
        <v>6</v>
      </c>
      <c r="L11" s="1">
        <v>6</v>
      </c>
      <c r="M11" s="1">
        <v>6</v>
      </c>
      <c r="N11" s="1">
        <v>6</v>
      </c>
      <c r="O11" s="1">
        <v>6</v>
      </c>
      <c r="P11" s="1" t="s">
        <v>297</v>
      </c>
    </row>
    <row r="12" spans="1:16">
      <c r="A12" s="1" t="s">
        <v>77</v>
      </c>
      <c r="B12" s="1" t="s">
        <v>266</v>
      </c>
      <c r="C12" s="1" t="s">
        <v>51</v>
      </c>
      <c r="D12" s="1" t="s">
        <v>50</v>
      </c>
      <c r="E12" s="1" t="s">
        <v>49</v>
      </c>
      <c r="F12" s="1" t="s">
        <v>28</v>
      </c>
      <c r="G12" s="1" t="s">
        <v>293</v>
      </c>
      <c r="H12" s="1" t="s">
        <v>231</v>
      </c>
      <c r="I12" s="1" t="s">
        <v>295</v>
      </c>
      <c r="J12" s="1" t="s">
        <v>263</v>
      </c>
      <c r="K12" s="1">
        <v>6</v>
      </c>
      <c r="L12" s="1">
        <v>6</v>
      </c>
      <c r="M12" s="1">
        <v>6</v>
      </c>
      <c r="N12" s="1">
        <v>6</v>
      </c>
      <c r="O12" s="1">
        <v>6</v>
      </c>
      <c r="P12" s="1" t="s">
        <v>296</v>
      </c>
    </row>
    <row r="13" spans="1:16">
      <c r="A13" s="1" t="s">
        <v>73</v>
      </c>
      <c r="B13" s="1" t="s">
        <v>266</v>
      </c>
      <c r="C13" s="1" t="s">
        <v>51</v>
      </c>
      <c r="D13" s="1" t="s">
        <v>50</v>
      </c>
      <c r="E13" s="1" t="s">
        <v>49</v>
      </c>
      <c r="F13" s="1" t="s">
        <v>28</v>
      </c>
      <c r="G13" s="1" t="s">
        <v>293</v>
      </c>
      <c r="H13" s="1" t="s">
        <v>231</v>
      </c>
      <c r="I13" s="1" t="s">
        <v>295</v>
      </c>
      <c r="J13" s="1" t="s">
        <v>263</v>
      </c>
      <c r="K13" s="1">
        <v>6</v>
      </c>
      <c r="L13" s="1">
        <v>6</v>
      </c>
      <c r="M13" s="1">
        <v>5</v>
      </c>
      <c r="N13" s="1">
        <v>6</v>
      </c>
      <c r="O13" s="1">
        <v>5</v>
      </c>
      <c r="P13" s="1" t="s">
        <v>294</v>
      </c>
    </row>
    <row r="14" spans="1:16">
      <c r="A14" s="1" t="s">
        <v>109</v>
      </c>
      <c r="B14" s="1" t="s">
        <v>266</v>
      </c>
      <c r="C14" s="1" t="s">
        <v>51</v>
      </c>
      <c r="D14" s="1" t="s">
        <v>50</v>
      </c>
      <c r="E14" s="1" t="s">
        <v>49</v>
      </c>
      <c r="F14" s="1" t="s">
        <v>28</v>
      </c>
      <c r="G14" s="1" t="s">
        <v>293</v>
      </c>
      <c r="H14" s="1" t="s">
        <v>47</v>
      </c>
      <c r="I14" s="1" t="s">
        <v>292</v>
      </c>
      <c r="J14" s="1" t="s">
        <v>263</v>
      </c>
      <c r="K14" s="1">
        <v>6</v>
      </c>
      <c r="L14" s="1">
        <v>5</v>
      </c>
      <c r="M14" s="1">
        <v>6</v>
      </c>
      <c r="N14" s="1">
        <v>4</v>
      </c>
      <c r="O14" s="1">
        <v>6</v>
      </c>
      <c r="P14" s="1" t="s">
        <v>45</v>
      </c>
    </row>
    <row r="15" spans="1:16">
      <c r="A15" s="1" t="s">
        <v>105</v>
      </c>
      <c r="B15" s="1" t="s">
        <v>266</v>
      </c>
      <c r="C15" s="1" t="s">
        <v>51</v>
      </c>
      <c r="D15" s="1" t="s">
        <v>50</v>
      </c>
      <c r="E15" s="1" t="s">
        <v>49</v>
      </c>
      <c r="F15" s="1" t="s">
        <v>28</v>
      </c>
      <c r="G15" s="1" t="s">
        <v>293</v>
      </c>
      <c r="H15" s="1" t="s">
        <v>47</v>
      </c>
      <c r="I15" s="1" t="s">
        <v>292</v>
      </c>
      <c r="J15" s="1" t="s">
        <v>263</v>
      </c>
      <c r="K15" s="1">
        <v>6</v>
      </c>
      <c r="L15" s="1">
        <v>6</v>
      </c>
      <c r="M15" s="1">
        <v>6</v>
      </c>
      <c r="N15" s="1">
        <v>6</v>
      </c>
      <c r="O15" s="1">
        <v>6</v>
      </c>
      <c r="P15" s="1" t="s">
        <v>45</v>
      </c>
    </row>
    <row r="16" spans="1:16">
      <c r="A16" s="1" t="s">
        <v>101</v>
      </c>
      <c r="B16" s="1" t="s">
        <v>266</v>
      </c>
      <c r="C16" s="1" t="s">
        <v>51</v>
      </c>
      <c r="D16" s="1" t="s">
        <v>50</v>
      </c>
      <c r="E16" s="1" t="s">
        <v>49</v>
      </c>
      <c r="F16" s="1" t="s">
        <v>28</v>
      </c>
      <c r="G16" s="1" t="s">
        <v>293</v>
      </c>
      <c r="H16" s="1" t="s">
        <v>47</v>
      </c>
      <c r="I16" s="1" t="s">
        <v>292</v>
      </c>
      <c r="J16" s="1" t="s">
        <v>263</v>
      </c>
      <c r="K16" s="1">
        <v>5</v>
      </c>
      <c r="L16" s="1">
        <v>6</v>
      </c>
      <c r="M16" s="1">
        <v>6</v>
      </c>
      <c r="N16" s="1">
        <v>6</v>
      </c>
      <c r="O16" s="1">
        <v>5</v>
      </c>
      <c r="P16" s="1" t="s">
        <v>45</v>
      </c>
    </row>
    <row r="17" spans="11:15">
      <c r="K17" s="1">
        <f>AVERAGE(K2:K16)</f>
        <v>5.8666666666666663</v>
      </c>
      <c r="L17" s="1">
        <f>AVERAGE(L2:L16)</f>
        <v>5.8</v>
      </c>
      <c r="M17" s="1">
        <f>AVERAGE(M2:M16)</f>
        <v>5.8</v>
      </c>
      <c r="N17" s="1">
        <f>AVERAGE(N2:N16)</f>
        <v>5.8666666666666663</v>
      </c>
      <c r="O17" s="1">
        <f>AVERAGE(O2:O16)</f>
        <v>5.8666666666666663</v>
      </c>
    </row>
  </sheetData>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14244-6AD9-7642-B6ED-8AB1BE79FA2B}">
  <dimension ref="A1:Y15"/>
  <sheetViews>
    <sheetView workbookViewId="0">
      <selection activeCell="Q45" sqref="Q45"/>
    </sheetView>
  </sheetViews>
  <sheetFormatPr baseColWidth="10" defaultColWidth="8.83203125" defaultRowHeight="15"/>
  <cols>
    <col min="1" max="1" width="15.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1640625" style="1" bestFit="1" customWidth="1"/>
    <col min="10" max="10" width="17.83203125" style="1" bestFit="1" customWidth="1"/>
    <col min="11" max="21" width="9.33203125" style="1" customWidth="1"/>
    <col min="22" max="22" width="255" style="1" bestFit="1" customWidth="1"/>
    <col min="23" max="23" width="220.6640625" style="1" bestFit="1" customWidth="1"/>
    <col min="24" max="24" width="84.83203125" style="1" bestFit="1" customWidth="1"/>
    <col min="25" max="25" width="255" style="1" bestFit="1" customWidth="1"/>
    <col min="26" max="16384" width="8.83203125" style="1"/>
  </cols>
  <sheetData>
    <row r="1" spans="1:25">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220</v>
      </c>
      <c r="W1" s="6" t="s">
        <v>219</v>
      </c>
      <c r="X1" s="6" t="s">
        <v>218</v>
      </c>
      <c r="Y1" s="6" t="s">
        <v>153</v>
      </c>
    </row>
    <row r="2" spans="1:25">
      <c r="A2" s="1" t="s">
        <v>109</v>
      </c>
      <c r="B2" s="1" t="s">
        <v>306</v>
      </c>
      <c r="C2" s="1" t="s">
        <v>51</v>
      </c>
      <c r="D2" s="1" t="s">
        <v>50</v>
      </c>
      <c r="E2" s="1" t="s">
        <v>49</v>
      </c>
      <c r="F2" s="1" t="s">
        <v>44</v>
      </c>
      <c r="G2" s="1" t="s">
        <v>48</v>
      </c>
      <c r="H2" s="1" t="s">
        <v>231</v>
      </c>
      <c r="I2" s="1" t="s">
        <v>305</v>
      </c>
      <c r="J2" s="1" t="s">
        <v>29</v>
      </c>
      <c r="K2" s="1">
        <v>6</v>
      </c>
      <c r="L2" s="1">
        <v>6</v>
      </c>
      <c r="M2" s="1">
        <v>6</v>
      </c>
      <c r="N2" s="1">
        <v>6</v>
      </c>
      <c r="O2" s="1">
        <v>6</v>
      </c>
      <c r="P2" s="1">
        <v>6</v>
      </c>
      <c r="Q2" s="1">
        <v>6</v>
      </c>
      <c r="R2" s="1">
        <v>6</v>
      </c>
      <c r="S2" s="1">
        <v>6</v>
      </c>
      <c r="T2" s="1">
        <v>6</v>
      </c>
      <c r="U2" s="1">
        <v>6</v>
      </c>
      <c r="V2" s="1" t="s">
        <v>339</v>
      </c>
      <c r="W2" s="1" t="s">
        <v>338</v>
      </c>
      <c r="X2" s="1" t="s">
        <v>37</v>
      </c>
      <c r="Y2" s="1" t="s">
        <v>45</v>
      </c>
    </row>
    <row r="3" spans="1:25">
      <c r="A3" s="1" t="s">
        <v>105</v>
      </c>
      <c r="B3" s="1" t="s">
        <v>306</v>
      </c>
      <c r="C3" s="1" t="s">
        <v>51</v>
      </c>
      <c r="D3" s="1" t="s">
        <v>50</v>
      </c>
      <c r="E3" s="1" t="s">
        <v>49</v>
      </c>
      <c r="F3" s="1" t="s">
        <v>44</v>
      </c>
      <c r="G3" s="1" t="s">
        <v>48</v>
      </c>
      <c r="H3" s="1" t="s">
        <v>231</v>
      </c>
      <c r="I3" s="1" t="s">
        <v>305</v>
      </c>
      <c r="J3" s="1" t="s">
        <v>29</v>
      </c>
      <c r="K3" s="1">
        <v>6</v>
      </c>
      <c r="L3" s="1">
        <v>6</v>
      </c>
      <c r="M3" s="1">
        <v>6</v>
      </c>
      <c r="N3" s="1">
        <v>6</v>
      </c>
      <c r="O3" s="1">
        <v>6</v>
      </c>
      <c r="P3" s="1">
        <v>6</v>
      </c>
      <c r="Q3" s="1">
        <v>6</v>
      </c>
      <c r="R3" s="1">
        <v>6</v>
      </c>
      <c r="S3" s="1">
        <v>6</v>
      </c>
      <c r="T3" s="1">
        <v>6</v>
      </c>
      <c r="U3" s="1">
        <v>6</v>
      </c>
      <c r="V3" s="1" t="s">
        <v>337</v>
      </c>
      <c r="W3" s="1" t="s">
        <v>336</v>
      </c>
      <c r="X3" s="1" t="s">
        <v>329</v>
      </c>
      <c r="Y3" s="1" t="s">
        <v>335</v>
      </c>
    </row>
    <row r="4" spans="1:25">
      <c r="A4" s="1" t="s">
        <v>101</v>
      </c>
      <c r="B4" s="1" t="s">
        <v>306</v>
      </c>
      <c r="C4" s="1" t="s">
        <v>51</v>
      </c>
      <c r="D4" s="1" t="s">
        <v>50</v>
      </c>
      <c r="E4" s="1" t="s">
        <v>49</v>
      </c>
      <c r="F4" s="1" t="s">
        <v>44</v>
      </c>
      <c r="G4" s="1" t="s">
        <v>48</v>
      </c>
      <c r="H4" s="1" t="s">
        <v>231</v>
      </c>
      <c r="I4" s="1" t="s">
        <v>305</v>
      </c>
      <c r="J4" s="1" t="s">
        <v>29</v>
      </c>
      <c r="K4" s="1">
        <v>6</v>
      </c>
      <c r="L4" s="1">
        <v>6</v>
      </c>
      <c r="M4" s="1">
        <v>6</v>
      </c>
      <c r="N4" s="1">
        <v>6</v>
      </c>
      <c r="O4" s="1">
        <v>6</v>
      </c>
      <c r="P4" s="1">
        <v>6</v>
      </c>
      <c r="Q4" s="1">
        <v>6</v>
      </c>
      <c r="R4" s="1">
        <v>6</v>
      </c>
      <c r="S4" s="1">
        <v>6</v>
      </c>
      <c r="T4" s="1">
        <v>6</v>
      </c>
      <c r="U4" s="1">
        <v>6</v>
      </c>
      <c r="V4" s="1" t="s">
        <v>334</v>
      </c>
      <c r="W4" s="1" t="s">
        <v>333</v>
      </c>
      <c r="X4" s="1" t="s">
        <v>332</v>
      </c>
      <c r="Y4" s="1" t="s">
        <v>45</v>
      </c>
    </row>
    <row r="5" spans="1:25">
      <c r="A5" s="1" t="s">
        <v>98</v>
      </c>
      <c r="B5" s="1" t="s">
        <v>306</v>
      </c>
      <c r="C5" s="1" t="s">
        <v>51</v>
      </c>
      <c r="D5" s="1" t="s">
        <v>50</v>
      </c>
      <c r="E5" s="1" t="s">
        <v>49</v>
      </c>
      <c r="F5" s="1" t="s">
        <v>44</v>
      </c>
      <c r="G5" s="1" t="s">
        <v>48</v>
      </c>
      <c r="H5" s="1" t="s">
        <v>231</v>
      </c>
      <c r="I5" s="1" t="s">
        <v>305</v>
      </c>
      <c r="J5" s="1" t="s">
        <v>29</v>
      </c>
      <c r="K5" s="1">
        <v>6</v>
      </c>
      <c r="L5" s="1">
        <v>6</v>
      </c>
      <c r="M5" s="1">
        <v>6</v>
      </c>
      <c r="N5" s="1">
        <v>6</v>
      </c>
      <c r="O5" s="1">
        <v>6</v>
      </c>
      <c r="P5" s="1">
        <v>6</v>
      </c>
      <c r="Q5" s="1">
        <v>6</v>
      </c>
      <c r="R5" s="1">
        <v>6</v>
      </c>
      <c r="S5" s="1">
        <v>6</v>
      </c>
      <c r="T5" s="1">
        <v>6</v>
      </c>
      <c r="U5" s="1">
        <v>6</v>
      </c>
      <c r="V5" s="1" t="s">
        <v>331</v>
      </c>
      <c r="W5" s="1" t="s">
        <v>330</v>
      </c>
      <c r="X5" s="1" t="s">
        <v>329</v>
      </c>
      <c r="Y5" s="1" t="s">
        <v>45</v>
      </c>
    </row>
    <row r="6" spans="1:25">
      <c r="A6" s="1" t="s">
        <v>94</v>
      </c>
      <c r="B6" s="1" t="s">
        <v>306</v>
      </c>
      <c r="C6" s="1" t="s">
        <v>51</v>
      </c>
      <c r="D6" s="1" t="s">
        <v>50</v>
      </c>
      <c r="E6" s="1" t="s">
        <v>49</v>
      </c>
      <c r="F6" s="1" t="s">
        <v>44</v>
      </c>
      <c r="G6" s="1" t="s">
        <v>48</v>
      </c>
      <c r="H6" s="1" t="s">
        <v>231</v>
      </c>
      <c r="I6" s="1" t="s">
        <v>305</v>
      </c>
      <c r="J6" s="1" t="s">
        <v>29</v>
      </c>
      <c r="K6" s="1">
        <v>6</v>
      </c>
      <c r="L6" s="1">
        <v>6</v>
      </c>
      <c r="M6" s="1">
        <v>6</v>
      </c>
      <c r="N6" s="1">
        <v>6</v>
      </c>
      <c r="O6" s="1">
        <v>6</v>
      </c>
      <c r="P6" s="1">
        <v>6</v>
      </c>
      <c r="Q6" s="1">
        <v>6</v>
      </c>
      <c r="R6" s="1">
        <v>6</v>
      </c>
      <c r="S6" s="1">
        <v>6</v>
      </c>
      <c r="T6" s="1">
        <v>5</v>
      </c>
      <c r="U6" s="1">
        <v>5</v>
      </c>
      <c r="V6" s="1" t="s">
        <v>328</v>
      </c>
      <c r="W6" s="1" t="s">
        <v>327</v>
      </c>
      <c r="X6" s="1" t="s">
        <v>326</v>
      </c>
      <c r="Y6" s="1" t="s">
        <v>45</v>
      </c>
    </row>
    <row r="7" spans="1:25">
      <c r="A7" s="1" t="s">
        <v>90</v>
      </c>
      <c r="B7" s="1" t="s">
        <v>306</v>
      </c>
      <c r="C7" s="1" t="s">
        <v>51</v>
      </c>
      <c r="D7" s="1" t="s">
        <v>50</v>
      </c>
      <c r="E7" s="1" t="s">
        <v>49</v>
      </c>
      <c r="F7" s="1" t="s">
        <v>44</v>
      </c>
      <c r="G7" s="1" t="s">
        <v>48</v>
      </c>
      <c r="H7" s="1" t="s">
        <v>231</v>
      </c>
      <c r="I7" s="1" t="s">
        <v>305</v>
      </c>
      <c r="J7" s="1" t="s">
        <v>29</v>
      </c>
      <c r="K7" s="1">
        <v>6</v>
      </c>
      <c r="L7" s="1">
        <v>6</v>
      </c>
      <c r="M7" s="1">
        <v>6</v>
      </c>
      <c r="N7" s="1">
        <v>6</v>
      </c>
      <c r="O7" s="1">
        <v>6</v>
      </c>
      <c r="P7" s="1">
        <v>6</v>
      </c>
      <c r="Q7" s="1">
        <v>6</v>
      </c>
      <c r="R7" s="1">
        <v>6</v>
      </c>
      <c r="S7" s="1">
        <v>6</v>
      </c>
      <c r="T7" s="1">
        <v>6</v>
      </c>
      <c r="U7" s="1">
        <v>6</v>
      </c>
      <c r="V7" s="1" t="s">
        <v>325</v>
      </c>
      <c r="W7" s="1" t="s">
        <v>45</v>
      </c>
      <c r="X7" s="1" t="s">
        <v>308</v>
      </c>
      <c r="Y7" s="1" t="s">
        <v>45</v>
      </c>
    </row>
    <row r="8" spans="1:25">
      <c r="A8" s="1" t="s">
        <v>87</v>
      </c>
      <c r="B8" s="1" t="s">
        <v>306</v>
      </c>
      <c r="C8" s="1" t="s">
        <v>51</v>
      </c>
      <c r="D8" s="1" t="s">
        <v>50</v>
      </c>
      <c r="E8" s="1" t="s">
        <v>49</v>
      </c>
      <c r="F8" s="1" t="s">
        <v>44</v>
      </c>
      <c r="G8" s="1" t="s">
        <v>48</v>
      </c>
      <c r="H8" s="1" t="s">
        <v>231</v>
      </c>
      <c r="I8" s="1" t="s">
        <v>305</v>
      </c>
      <c r="J8" s="1" t="s">
        <v>29</v>
      </c>
      <c r="K8" s="1">
        <v>6</v>
      </c>
      <c r="L8" s="1">
        <v>6</v>
      </c>
      <c r="M8" s="1">
        <v>6</v>
      </c>
      <c r="N8" s="1">
        <v>6</v>
      </c>
      <c r="O8" s="1">
        <v>5</v>
      </c>
      <c r="P8" s="1">
        <v>6</v>
      </c>
      <c r="Q8" s="1">
        <v>5</v>
      </c>
      <c r="R8" s="1">
        <v>6</v>
      </c>
      <c r="S8" s="1">
        <v>6</v>
      </c>
      <c r="T8" s="1">
        <v>6</v>
      </c>
      <c r="U8" s="1">
        <v>6</v>
      </c>
      <c r="V8" s="1" t="s">
        <v>324</v>
      </c>
      <c r="W8" s="1" t="s">
        <v>323</v>
      </c>
      <c r="X8" s="1" t="s">
        <v>39</v>
      </c>
      <c r="Y8" s="1" t="s">
        <v>322</v>
      </c>
    </row>
    <row r="9" spans="1:25">
      <c r="A9" s="1" t="s">
        <v>83</v>
      </c>
      <c r="B9" s="1" t="s">
        <v>306</v>
      </c>
      <c r="C9" s="1" t="s">
        <v>51</v>
      </c>
      <c r="D9" s="1" t="s">
        <v>50</v>
      </c>
      <c r="E9" s="1" t="s">
        <v>49</v>
      </c>
      <c r="F9" s="1" t="s">
        <v>44</v>
      </c>
      <c r="G9" s="1" t="s">
        <v>48</v>
      </c>
      <c r="H9" s="1" t="s">
        <v>231</v>
      </c>
      <c r="I9" s="1" t="s">
        <v>305</v>
      </c>
      <c r="J9" s="1" t="s">
        <v>29</v>
      </c>
      <c r="K9" s="1">
        <v>6</v>
      </c>
      <c r="L9" s="1">
        <v>6</v>
      </c>
      <c r="M9" s="1">
        <v>6</v>
      </c>
      <c r="N9" s="1">
        <v>6</v>
      </c>
      <c r="O9" s="1">
        <v>6</v>
      </c>
      <c r="P9" s="1">
        <v>6</v>
      </c>
      <c r="Q9" s="1">
        <v>6</v>
      </c>
      <c r="R9" s="1">
        <v>6</v>
      </c>
      <c r="S9" s="1">
        <v>6</v>
      </c>
      <c r="T9" s="1">
        <v>6</v>
      </c>
      <c r="U9" s="1">
        <v>6</v>
      </c>
      <c r="V9" s="1" t="s">
        <v>321</v>
      </c>
      <c r="W9" s="1" t="s">
        <v>320</v>
      </c>
      <c r="X9" s="1" t="s">
        <v>319</v>
      </c>
      <c r="Y9" s="1" t="s">
        <v>318</v>
      </c>
    </row>
    <row r="10" spans="1:25">
      <c r="A10" s="1" t="s">
        <v>79</v>
      </c>
      <c r="B10" s="1" t="s">
        <v>306</v>
      </c>
      <c r="C10" s="1" t="s">
        <v>51</v>
      </c>
      <c r="D10" s="1" t="s">
        <v>50</v>
      </c>
      <c r="E10" s="1" t="s">
        <v>49</v>
      </c>
      <c r="F10" s="1" t="s">
        <v>44</v>
      </c>
      <c r="G10" s="1" t="s">
        <v>48</v>
      </c>
      <c r="H10" s="1" t="s">
        <v>231</v>
      </c>
      <c r="I10" s="1" t="s">
        <v>305</v>
      </c>
      <c r="J10" s="1" t="s">
        <v>29</v>
      </c>
      <c r="K10" s="1">
        <v>6</v>
      </c>
      <c r="L10" s="1">
        <v>6</v>
      </c>
      <c r="M10" s="1">
        <v>6</v>
      </c>
      <c r="N10" s="1">
        <v>6</v>
      </c>
      <c r="O10" s="1">
        <v>6</v>
      </c>
      <c r="P10" s="1">
        <v>6</v>
      </c>
      <c r="Q10" s="1">
        <v>6</v>
      </c>
      <c r="R10" s="1">
        <v>6</v>
      </c>
      <c r="S10" s="1">
        <v>6</v>
      </c>
      <c r="T10" s="1">
        <v>6</v>
      </c>
      <c r="U10" s="1">
        <v>6</v>
      </c>
      <c r="V10" s="1" t="s">
        <v>317</v>
      </c>
      <c r="W10" s="1" t="s">
        <v>316</v>
      </c>
      <c r="X10" s="1" t="s">
        <v>38</v>
      </c>
      <c r="Y10" s="1" t="s">
        <v>315</v>
      </c>
    </row>
    <row r="11" spans="1:25">
      <c r="A11" s="1" t="s">
        <v>78</v>
      </c>
      <c r="B11" s="1" t="s">
        <v>306</v>
      </c>
      <c r="C11" s="1" t="s">
        <v>51</v>
      </c>
      <c r="D11" s="1" t="s">
        <v>50</v>
      </c>
      <c r="E11" s="1" t="s">
        <v>49</v>
      </c>
      <c r="F11" s="1" t="s">
        <v>44</v>
      </c>
      <c r="G11" s="1" t="s">
        <v>48</v>
      </c>
      <c r="H11" s="1" t="s">
        <v>231</v>
      </c>
      <c r="I11" s="1" t="s">
        <v>305</v>
      </c>
      <c r="J11" s="1" t="s">
        <v>29</v>
      </c>
      <c r="K11" s="1">
        <v>6</v>
      </c>
      <c r="L11" s="1">
        <v>5</v>
      </c>
      <c r="M11" s="1">
        <v>6</v>
      </c>
      <c r="N11" s="1">
        <v>6</v>
      </c>
      <c r="O11" s="1">
        <v>6</v>
      </c>
      <c r="P11" s="1">
        <v>6</v>
      </c>
      <c r="Q11" s="1">
        <v>5</v>
      </c>
      <c r="R11" s="1">
        <v>5</v>
      </c>
      <c r="S11" s="1">
        <v>6</v>
      </c>
      <c r="T11" s="1">
        <v>6</v>
      </c>
      <c r="U11" s="1">
        <v>6</v>
      </c>
      <c r="V11" s="1" t="s">
        <v>314</v>
      </c>
      <c r="W11" s="1" t="s">
        <v>313</v>
      </c>
      <c r="X11" s="1" t="s">
        <v>40</v>
      </c>
      <c r="Y11" s="1" t="s">
        <v>312</v>
      </c>
    </row>
    <row r="12" spans="1:25">
      <c r="A12" s="1" t="s">
        <v>77</v>
      </c>
      <c r="B12" s="1" t="s">
        <v>306</v>
      </c>
      <c r="C12" s="1" t="s">
        <v>51</v>
      </c>
      <c r="D12" s="1" t="s">
        <v>50</v>
      </c>
      <c r="E12" s="1" t="s">
        <v>49</v>
      </c>
      <c r="F12" s="1" t="s">
        <v>44</v>
      </c>
      <c r="G12" s="1" t="s">
        <v>48</v>
      </c>
      <c r="H12" s="1" t="s">
        <v>231</v>
      </c>
      <c r="I12" s="1" t="s">
        <v>305</v>
      </c>
      <c r="J12" s="1" t="s">
        <v>29</v>
      </c>
      <c r="K12" s="1">
        <v>6</v>
      </c>
      <c r="L12" s="1">
        <v>6</v>
      </c>
      <c r="M12" s="1">
        <v>5</v>
      </c>
      <c r="N12" s="1">
        <v>6</v>
      </c>
      <c r="O12" s="1">
        <v>6</v>
      </c>
      <c r="P12" s="1">
        <v>6</v>
      </c>
      <c r="Q12" s="1">
        <v>4</v>
      </c>
      <c r="R12" s="1">
        <v>5</v>
      </c>
      <c r="S12" s="1">
        <v>5</v>
      </c>
      <c r="T12" s="1">
        <v>6</v>
      </c>
      <c r="U12" s="1">
        <v>5</v>
      </c>
      <c r="V12" s="1" t="s">
        <v>311</v>
      </c>
      <c r="W12" s="1" t="s">
        <v>303</v>
      </c>
      <c r="X12" s="1" t="s">
        <v>38</v>
      </c>
      <c r="Y12" s="1" t="s">
        <v>45</v>
      </c>
    </row>
    <row r="13" spans="1:25">
      <c r="A13" s="1" t="s">
        <v>73</v>
      </c>
      <c r="B13" s="1" t="s">
        <v>306</v>
      </c>
      <c r="C13" s="1" t="s">
        <v>51</v>
      </c>
      <c r="D13" s="1" t="s">
        <v>50</v>
      </c>
      <c r="E13" s="1" t="s">
        <v>49</v>
      </c>
      <c r="F13" s="1" t="s">
        <v>44</v>
      </c>
      <c r="G13" s="1" t="s">
        <v>48</v>
      </c>
      <c r="H13" s="1" t="s">
        <v>231</v>
      </c>
      <c r="I13" s="1" t="s">
        <v>305</v>
      </c>
      <c r="J13" s="1" t="s">
        <v>29</v>
      </c>
      <c r="K13" s="1">
        <v>6</v>
      </c>
      <c r="L13" s="1">
        <v>5</v>
      </c>
      <c r="M13" s="1">
        <v>4</v>
      </c>
      <c r="N13" s="1">
        <v>6</v>
      </c>
      <c r="O13" s="1">
        <v>6</v>
      </c>
      <c r="P13" s="1">
        <v>6</v>
      </c>
      <c r="Q13" s="1">
        <v>4</v>
      </c>
      <c r="R13" s="1">
        <v>5</v>
      </c>
      <c r="S13" s="1">
        <v>6</v>
      </c>
      <c r="T13" s="1">
        <v>4</v>
      </c>
      <c r="U13" s="1">
        <v>4</v>
      </c>
      <c r="V13" s="1" t="s">
        <v>310</v>
      </c>
      <c r="W13" s="1" t="s">
        <v>309</v>
      </c>
      <c r="X13" s="1" t="s">
        <v>308</v>
      </c>
      <c r="Y13" s="1" t="s">
        <v>307</v>
      </c>
    </row>
    <row r="14" spans="1:25">
      <c r="A14" s="1" t="s">
        <v>69</v>
      </c>
      <c r="B14" s="1" t="s">
        <v>306</v>
      </c>
      <c r="C14" s="1" t="s">
        <v>51</v>
      </c>
      <c r="D14" s="1" t="s">
        <v>50</v>
      </c>
      <c r="E14" s="1" t="s">
        <v>49</v>
      </c>
      <c r="F14" s="1" t="s">
        <v>44</v>
      </c>
      <c r="G14" s="1" t="s">
        <v>48</v>
      </c>
      <c r="H14" s="1" t="s">
        <v>231</v>
      </c>
      <c r="I14" s="1" t="s">
        <v>305</v>
      </c>
      <c r="J14" s="1" t="s">
        <v>29</v>
      </c>
      <c r="K14" s="1">
        <v>5</v>
      </c>
      <c r="L14" s="1">
        <v>5</v>
      </c>
      <c r="M14" s="1">
        <v>5</v>
      </c>
      <c r="N14" s="1">
        <v>5</v>
      </c>
      <c r="O14" s="1">
        <v>5</v>
      </c>
      <c r="P14" s="1">
        <v>6</v>
      </c>
      <c r="Q14" s="1">
        <v>6</v>
      </c>
      <c r="R14" s="1">
        <v>6</v>
      </c>
      <c r="S14" s="1">
        <v>6</v>
      </c>
      <c r="T14" s="1">
        <v>6</v>
      </c>
      <c r="U14" s="1">
        <v>6</v>
      </c>
      <c r="V14" s="1" t="s">
        <v>304</v>
      </c>
      <c r="W14" s="1" t="s">
        <v>303</v>
      </c>
      <c r="X14" s="1" t="s">
        <v>37</v>
      </c>
      <c r="Y14" s="1" t="s">
        <v>45</v>
      </c>
    </row>
    <row r="15" spans="1:25">
      <c r="K15" s="1">
        <f t="shared" ref="K15:U15" si="0">AVERAGE(K2:K14)</f>
        <v>5.9230769230769234</v>
      </c>
      <c r="L15" s="1">
        <f t="shared" si="0"/>
        <v>5.7692307692307692</v>
      </c>
      <c r="M15" s="1">
        <f t="shared" si="0"/>
        <v>5.6923076923076925</v>
      </c>
      <c r="N15" s="1">
        <f t="shared" si="0"/>
        <v>5.9230769230769234</v>
      </c>
      <c r="O15" s="1">
        <f t="shared" si="0"/>
        <v>5.8461538461538458</v>
      </c>
      <c r="P15" s="1">
        <f t="shared" si="0"/>
        <v>6</v>
      </c>
      <c r="Q15" s="1">
        <f t="shared" si="0"/>
        <v>5.5384615384615383</v>
      </c>
      <c r="R15" s="1">
        <f t="shared" si="0"/>
        <v>5.7692307692307692</v>
      </c>
      <c r="S15" s="1">
        <f t="shared" si="0"/>
        <v>5.9230769230769234</v>
      </c>
      <c r="T15" s="1">
        <f t="shared" si="0"/>
        <v>5.7692307692307692</v>
      </c>
      <c r="U15" s="1">
        <f t="shared" si="0"/>
        <v>5.6923076923076925</v>
      </c>
    </row>
  </sheetData>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2B06E-8A94-EB46-93C9-8A3FE096CC94}">
  <dimension ref="A1:P15"/>
  <sheetViews>
    <sheetView topLeftCell="C1" workbookViewId="0">
      <selection activeCell="M15" sqref="M15:O15"/>
    </sheetView>
  </sheetViews>
  <sheetFormatPr baseColWidth="10" defaultColWidth="8.83203125" defaultRowHeight="15"/>
  <cols>
    <col min="1" max="1" width="15.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17.83203125" style="1" bestFit="1" customWidth="1"/>
    <col min="11" max="15" width="14.5" style="1" customWidth="1"/>
    <col min="16" max="16" width="25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306</v>
      </c>
      <c r="C2" s="1" t="s">
        <v>51</v>
      </c>
      <c r="D2" s="1" t="s">
        <v>50</v>
      </c>
      <c r="E2" s="1" t="s">
        <v>49</v>
      </c>
      <c r="F2" s="1" t="s">
        <v>28</v>
      </c>
      <c r="G2" s="1" t="s">
        <v>228</v>
      </c>
      <c r="H2" s="1" t="s">
        <v>231</v>
      </c>
      <c r="I2" s="1" t="s">
        <v>230</v>
      </c>
      <c r="J2" s="1" t="s">
        <v>29</v>
      </c>
      <c r="K2" s="1">
        <v>6</v>
      </c>
      <c r="L2" s="1">
        <v>6</v>
      </c>
      <c r="M2" s="1">
        <v>6</v>
      </c>
      <c r="N2" s="1">
        <v>6</v>
      </c>
      <c r="O2" s="1">
        <v>5</v>
      </c>
      <c r="P2" s="1" t="s">
        <v>347</v>
      </c>
    </row>
    <row r="3" spans="1:16">
      <c r="A3" s="1" t="s">
        <v>105</v>
      </c>
      <c r="B3" s="1" t="s">
        <v>306</v>
      </c>
      <c r="C3" s="1" t="s">
        <v>51</v>
      </c>
      <c r="D3" s="1" t="s">
        <v>50</v>
      </c>
      <c r="E3" s="1" t="s">
        <v>49</v>
      </c>
      <c r="F3" s="1" t="s">
        <v>28</v>
      </c>
      <c r="G3" s="1" t="s">
        <v>228</v>
      </c>
      <c r="H3" s="1" t="s">
        <v>231</v>
      </c>
      <c r="I3" s="1" t="s">
        <v>230</v>
      </c>
      <c r="J3" s="1" t="s">
        <v>29</v>
      </c>
      <c r="K3" s="1">
        <v>6</v>
      </c>
      <c r="L3" s="1">
        <v>6</v>
      </c>
      <c r="M3" s="1">
        <v>6</v>
      </c>
      <c r="N3" s="1">
        <v>6</v>
      </c>
      <c r="O3" s="1">
        <v>6</v>
      </c>
      <c r="P3" s="1" t="s">
        <v>346</v>
      </c>
    </row>
    <row r="4" spans="1:16">
      <c r="A4" s="1" t="s">
        <v>101</v>
      </c>
      <c r="B4" s="1" t="s">
        <v>306</v>
      </c>
      <c r="C4" s="1" t="s">
        <v>51</v>
      </c>
      <c r="D4" s="1" t="s">
        <v>50</v>
      </c>
      <c r="E4" s="1" t="s">
        <v>49</v>
      </c>
      <c r="F4" s="1" t="s">
        <v>28</v>
      </c>
      <c r="G4" s="1" t="s">
        <v>228</v>
      </c>
      <c r="H4" s="1" t="s">
        <v>231</v>
      </c>
      <c r="I4" s="1" t="s">
        <v>230</v>
      </c>
      <c r="J4" s="1" t="s">
        <v>29</v>
      </c>
      <c r="K4" s="1">
        <v>6</v>
      </c>
      <c r="L4" s="1">
        <v>6</v>
      </c>
      <c r="M4" s="1">
        <v>6</v>
      </c>
      <c r="N4" s="1">
        <v>6</v>
      </c>
      <c r="O4" s="1">
        <v>6</v>
      </c>
      <c r="P4" s="1" t="s">
        <v>345</v>
      </c>
    </row>
    <row r="5" spans="1:16">
      <c r="A5" s="1" t="s">
        <v>98</v>
      </c>
      <c r="B5" s="1" t="s">
        <v>306</v>
      </c>
      <c r="C5" s="1" t="s">
        <v>51</v>
      </c>
      <c r="D5" s="1" t="s">
        <v>50</v>
      </c>
      <c r="E5" s="1" t="s">
        <v>49</v>
      </c>
      <c r="F5" s="1" t="s">
        <v>28</v>
      </c>
      <c r="G5" s="1" t="s">
        <v>228</v>
      </c>
      <c r="H5" s="1" t="s">
        <v>231</v>
      </c>
      <c r="I5" s="1" t="s">
        <v>230</v>
      </c>
      <c r="J5" s="1" t="s">
        <v>29</v>
      </c>
      <c r="K5" s="1">
        <v>6</v>
      </c>
      <c r="L5" s="1">
        <v>4</v>
      </c>
      <c r="M5" s="1">
        <v>3</v>
      </c>
      <c r="N5" s="1">
        <v>6</v>
      </c>
      <c r="O5" s="1">
        <v>4</v>
      </c>
      <c r="P5" s="1" t="s">
        <v>45</v>
      </c>
    </row>
    <row r="6" spans="1:16">
      <c r="A6" s="1" t="s">
        <v>94</v>
      </c>
      <c r="B6" s="1" t="s">
        <v>306</v>
      </c>
      <c r="C6" s="1" t="s">
        <v>51</v>
      </c>
      <c r="D6" s="1" t="s">
        <v>50</v>
      </c>
      <c r="E6" s="1" t="s">
        <v>49</v>
      </c>
      <c r="F6" s="1" t="s">
        <v>28</v>
      </c>
      <c r="G6" s="1" t="s">
        <v>228</v>
      </c>
      <c r="H6" s="1" t="s">
        <v>231</v>
      </c>
      <c r="I6" s="1" t="s">
        <v>230</v>
      </c>
      <c r="J6" s="1" t="s">
        <v>29</v>
      </c>
      <c r="K6" s="1">
        <v>6</v>
      </c>
      <c r="L6" s="1">
        <v>6</v>
      </c>
      <c r="M6" s="1">
        <v>6</v>
      </c>
      <c r="N6" s="1">
        <v>6</v>
      </c>
      <c r="O6" s="1">
        <v>6</v>
      </c>
      <c r="P6" s="1" t="s">
        <v>344</v>
      </c>
    </row>
    <row r="7" spans="1:16">
      <c r="A7" s="1" t="s">
        <v>90</v>
      </c>
      <c r="B7" s="1" t="s">
        <v>306</v>
      </c>
      <c r="C7" s="1" t="s">
        <v>51</v>
      </c>
      <c r="D7" s="1" t="s">
        <v>50</v>
      </c>
      <c r="E7" s="1" t="s">
        <v>49</v>
      </c>
      <c r="F7" s="1" t="s">
        <v>28</v>
      </c>
      <c r="G7" s="1" t="s">
        <v>228</v>
      </c>
      <c r="H7" s="1" t="s">
        <v>231</v>
      </c>
      <c r="I7" s="1" t="s">
        <v>230</v>
      </c>
      <c r="J7" s="1" t="s">
        <v>29</v>
      </c>
      <c r="K7" s="1">
        <v>6</v>
      </c>
      <c r="L7" s="1">
        <v>6</v>
      </c>
      <c r="M7" s="1">
        <v>6</v>
      </c>
      <c r="N7" s="1">
        <v>6</v>
      </c>
      <c r="O7" s="1">
        <v>6</v>
      </c>
      <c r="P7" s="1" t="s">
        <v>343</v>
      </c>
    </row>
    <row r="8" spans="1:16">
      <c r="A8" s="1" t="s">
        <v>87</v>
      </c>
      <c r="B8" s="1" t="s">
        <v>306</v>
      </c>
      <c r="C8" s="1" t="s">
        <v>51</v>
      </c>
      <c r="D8" s="1" t="s">
        <v>50</v>
      </c>
      <c r="E8" s="1" t="s">
        <v>49</v>
      </c>
      <c r="F8" s="1" t="s">
        <v>28</v>
      </c>
      <c r="G8" s="1" t="s">
        <v>228</v>
      </c>
      <c r="H8" s="1" t="s">
        <v>231</v>
      </c>
      <c r="I8" s="1" t="s">
        <v>230</v>
      </c>
      <c r="J8" s="1" t="s">
        <v>29</v>
      </c>
      <c r="K8" s="1">
        <v>6</v>
      </c>
      <c r="L8" s="1">
        <v>6</v>
      </c>
      <c r="M8" s="1">
        <v>6</v>
      </c>
      <c r="N8" s="1">
        <v>6</v>
      </c>
      <c r="O8" s="1">
        <v>6</v>
      </c>
      <c r="P8" s="1" t="s">
        <v>342</v>
      </c>
    </row>
    <row r="9" spans="1:16">
      <c r="A9" s="1" t="s">
        <v>83</v>
      </c>
      <c r="B9" s="1" t="s">
        <v>306</v>
      </c>
      <c r="C9" s="1" t="s">
        <v>51</v>
      </c>
      <c r="D9" s="1" t="s">
        <v>50</v>
      </c>
      <c r="E9" s="1" t="s">
        <v>49</v>
      </c>
      <c r="F9" s="1" t="s">
        <v>28</v>
      </c>
      <c r="G9" s="1" t="s">
        <v>228</v>
      </c>
      <c r="H9" s="1" t="s">
        <v>231</v>
      </c>
      <c r="I9" s="1" t="s">
        <v>230</v>
      </c>
      <c r="J9" s="1" t="s">
        <v>29</v>
      </c>
      <c r="K9" s="1">
        <v>6</v>
      </c>
      <c r="L9" s="1">
        <v>6</v>
      </c>
      <c r="M9" s="1">
        <v>6</v>
      </c>
      <c r="N9" s="1">
        <v>6</v>
      </c>
      <c r="O9" s="1">
        <v>6</v>
      </c>
      <c r="P9" s="1" t="s">
        <v>45</v>
      </c>
    </row>
    <row r="10" spans="1:16">
      <c r="A10" s="1" t="s">
        <v>79</v>
      </c>
      <c r="B10" s="1" t="s">
        <v>306</v>
      </c>
      <c r="C10" s="1" t="s">
        <v>51</v>
      </c>
      <c r="D10" s="1" t="s">
        <v>50</v>
      </c>
      <c r="E10" s="1" t="s">
        <v>49</v>
      </c>
      <c r="F10" s="1" t="s">
        <v>28</v>
      </c>
      <c r="G10" s="1" t="s">
        <v>228</v>
      </c>
      <c r="H10" s="1" t="s">
        <v>231</v>
      </c>
      <c r="I10" s="1" t="s">
        <v>230</v>
      </c>
      <c r="J10" s="1" t="s">
        <v>29</v>
      </c>
      <c r="K10" s="1">
        <v>6</v>
      </c>
      <c r="L10" s="1">
        <v>6</v>
      </c>
      <c r="M10" s="1">
        <v>5</v>
      </c>
      <c r="N10" s="1">
        <v>6</v>
      </c>
      <c r="O10" s="1">
        <v>6</v>
      </c>
      <c r="P10" s="1" t="s">
        <v>341</v>
      </c>
    </row>
    <row r="11" spans="1:16">
      <c r="A11" s="1" t="s">
        <v>78</v>
      </c>
      <c r="B11" s="1" t="s">
        <v>306</v>
      </c>
      <c r="C11" s="1" t="s">
        <v>51</v>
      </c>
      <c r="D11" s="1" t="s">
        <v>50</v>
      </c>
      <c r="E11" s="1" t="s">
        <v>49</v>
      </c>
      <c r="F11" s="1" t="s">
        <v>28</v>
      </c>
      <c r="G11" s="1" t="s">
        <v>228</v>
      </c>
      <c r="H11" s="1" t="s">
        <v>231</v>
      </c>
      <c r="I11" s="1" t="s">
        <v>230</v>
      </c>
      <c r="J11" s="1" t="s">
        <v>29</v>
      </c>
      <c r="K11" s="1">
        <v>6</v>
      </c>
      <c r="L11" s="1">
        <v>6</v>
      </c>
      <c r="M11" s="1">
        <v>6</v>
      </c>
      <c r="N11" s="1">
        <v>6</v>
      </c>
      <c r="O11" s="1">
        <v>6</v>
      </c>
      <c r="P11" s="1" t="s">
        <v>45</v>
      </c>
    </row>
    <row r="12" spans="1:16">
      <c r="A12" s="1" t="s">
        <v>77</v>
      </c>
      <c r="B12" s="1" t="s">
        <v>306</v>
      </c>
      <c r="C12" s="1" t="s">
        <v>51</v>
      </c>
      <c r="D12" s="1" t="s">
        <v>50</v>
      </c>
      <c r="E12" s="1" t="s">
        <v>49</v>
      </c>
      <c r="F12" s="1" t="s">
        <v>28</v>
      </c>
      <c r="G12" s="1" t="s">
        <v>228</v>
      </c>
      <c r="H12" s="1" t="s">
        <v>231</v>
      </c>
      <c r="I12" s="1" t="s">
        <v>230</v>
      </c>
      <c r="J12" s="1" t="s">
        <v>29</v>
      </c>
      <c r="K12" s="1">
        <v>6</v>
      </c>
      <c r="L12" s="1">
        <v>6</v>
      </c>
      <c r="M12" s="1">
        <v>6</v>
      </c>
      <c r="N12" s="1">
        <v>6</v>
      </c>
      <c r="O12" s="1">
        <v>6</v>
      </c>
      <c r="P12" s="1" t="s">
        <v>45</v>
      </c>
    </row>
    <row r="13" spans="1:16">
      <c r="A13" s="1" t="s">
        <v>73</v>
      </c>
      <c r="B13" s="1" t="s">
        <v>306</v>
      </c>
      <c r="C13" s="1" t="s">
        <v>51</v>
      </c>
      <c r="D13" s="1" t="s">
        <v>50</v>
      </c>
      <c r="E13" s="1" t="s">
        <v>49</v>
      </c>
      <c r="F13" s="1" t="s">
        <v>28</v>
      </c>
      <c r="G13" s="1" t="s">
        <v>228</v>
      </c>
      <c r="H13" s="1" t="s">
        <v>231</v>
      </c>
      <c r="I13" s="1" t="s">
        <v>230</v>
      </c>
      <c r="J13" s="1" t="s">
        <v>29</v>
      </c>
      <c r="K13" s="1">
        <v>6</v>
      </c>
      <c r="L13" s="1">
        <v>6</v>
      </c>
      <c r="M13" s="1">
        <v>6</v>
      </c>
      <c r="N13" s="1">
        <v>6</v>
      </c>
      <c r="O13" s="1">
        <v>6</v>
      </c>
      <c r="P13" s="1" t="s">
        <v>45</v>
      </c>
    </row>
    <row r="14" spans="1:16">
      <c r="A14" s="1" t="s">
        <v>109</v>
      </c>
      <c r="B14" s="1" t="s">
        <v>306</v>
      </c>
      <c r="C14" s="1" t="s">
        <v>51</v>
      </c>
      <c r="D14" s="1" t="s">
        <v>50</v>
      </c>
      <c r="E14" s="1" t="s">
        <v>49</v>
      </c>
      <c r="F14" s="1" t="s">
        <v>28</v>
      </c>
      <c r="G14" s="1" t="s">
        <v>228</v>
      </c>
      <c r="H14" s="1" t="s">
        <v>47</v>
      </c>
      <c r="I14" s="1" t="s">
        <v>281</v>
      </c>
      <c r="J14" s="1" t="s">
        <v>29</v>
      </c>
      <c r="K14" s="1">
        <v>5</v>
      </c>
      <c r="L14" s="1">
        <v>6</v>
      </c>
      <c r="M14" s="1">
        <v>6</v>
      </c>
      <c r="N14" s="1">
        <v>6</v>
      </c>
      <c r="O14" s="1">
        <v>6</v>
      </c>
      <c r="P14" s="1" t="s">
        <v>340</v>
      </c>
    </row>
    <row r="15" spans="1:16">
      <c r="K15" s="1">
        <f>AVERAGE(K2:K14)</f>
        <v>5.9230769230769234</v>
      </c>
      <c r="L15" s="1">
        <f>AVERAGE(L2:L14)</f>
        <v>5.8461538461538458</v>
      </c>
      <c r="M15" s="1">
        <f>AVERAGE(M2:M14)</f>
        <v>5.6923076923076925</v>
      </c>
      <c r="N15" s="1">
        <f>AVERAGE(N2:N14)</f>
        <v>6</v>
      </c>
      <c r="O15" s="1">
        <f>AVERAGE(O2:O14)</f>
        <v>5.7692307692307692</v>
      </c>
    </row>
  </sheetData>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44DC7-1A93-D446-9477-815BC9C2BBDF}">
  <dimension ref="A1:P8"/>
  <sheetViews>
    <sheetView workbookViewId="0">
      <selection activeCell="P42" sqref="P42"/>
    </sheetView>
  </sheetViews>
  <sheetFormatPr baseColWidth="10" defaultColWidth="8.83203125" defaultRowHeight="15"/>
  <cols>
    <col min="1" max="1" width="14.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23.6640625" style="1" bestFit="1" customWidth="1"/>
    <col min="11" max="15" width="10.6640625" style="1" customWidth="1"/>
    <col min="16" max="16" width="25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306</v>
      </c>
      <c r="C2" s="1" t="s">
        <v>51</v>
      </c>
      <c r="D2" s="1" t="s">
        <v>50</v>
      </c>
      <c r="E2" s="1" t="s">
        <v>49</v>
      </c>
      <c r="F2" s="1" t="s">
        <v>28</v>
      </c>
      <c r="G2" s="1" t="s">
        <v>293</v>
      </c>
      <c r="H2" s="1" t="s">
        <v>231</v>
      </c>
      <c r="I2" s="1" t="s">
        <v>295</v>
      </c>
      <c r="J2" s="1" t="s">
        <v>263</v>
      </c>
      <c r="K2" s="1">
        <v>6</v>
      </c>
      <c r="L2" s="1">
        <v>6</v>
      </c>
      <c r="M2" s="1">
        <v>6</v>
      </c>
      <c r="N2" s="1">
        <v>6</v>
      </c>
      <c r="O2" s="1">
        <v>6</v>
      </c>
      <c r="P2" s="1" t="s">
        <v>343</v>
      </c>
    </row>
    <row r="3" spans="1:16">
      <c r="A3" s="1" t="s">
        <v>105</v>
      </c>
      <c r="B3" s="1" t="s">
        <v>306</v>
      </c>
      <c r="C3" s="1" t="s">
        <v>51</v>
      </c>
      <c r="D3" s="1" t="s">
        <v>50</v>
      </c>
      <c r="E3" s="1" t="s">
        <v>49</v>
      </c>
      <c r="F3" s="1" t="s">
        <v>28</v>
      </c>
      <c r="G3" s="1" t="s">
        <v>293</v>
      </c>
      <c r="H3" s="1" t="s">
        <v>231</v>
      </c>
      <c r="I3" s="1" t="s">
        <v>295</v>
      </c>
      <c r="J3" s="1" t="s">
        <v>263</v>
      </c>
      <c r="K3" s="1">
        <v>6</v>
      </c>
      <c r="L3" s="1">
        <v>6</v>
      </c>
      <c r="M3" s="1">
        <v>6</v>
      </c>
      <c r="N3" s="1">
        <v>6</v>
      </c>
      <c r="O3" s="1">
        <v>6</v>
      </c>
      <c r="P3" s="1" t="s">
        <v>350</v>
      </c>
    </row>
    <row r="4" spans="1:16">
      <c r="A4" s="1" t="s">
        <v>101</v>
      </c>
      <c r="B4" s="1" t="s">
        <v>306</v>
      </c>
      <c r="C4" s="1" t="s">
        <v>51</v>
      </c>
      <c r="D4" s="1" t="s">
        <v>50</v>
      </c>
      <c r="E4" s="1" t="s">
        <v>49</v>
      </c>
      <c r="F4" s="1" t="s">
        <v>28</v>
      </c>
      <c r="G4" s="1" t="s">
        <v>293</v>
      </c>
      <c r="H4" s="1" t="s">
        <v>231</v>
      </c>
      <c r="I4" s="1" t="s">
        <v>295</v>
      </c>
      <c r="J4" s="1" t="s">
        <v>263</v>
      </c>
      <c r="K4" s="1">
        <v>6</v>
      </c>
      <c r="L4" s="1">
        <v>6</v>
      </c>
      <c r="M4" s="1">
        <v>6</v>
      </c>
      <c r="N4" s="1">
        <v>6</v>
      </c>
      <c r="O4" s="1">
        <v>6</v>
      </c>
      <c r="P4" s="1" t="s">
        <v>349</v>
      </c>
    </row>
    <row r="5" spans="1:16">
      <c r="A5" s="1" t="s">
        <v>98</v>
      </c>
      <c r="B5" s="1" t="s">
        <v>306</v>
      </c>
      <c r="C5" s="1" t="s">
        <v>51</v>
      </c>
      <c r="D5" s="1" t="s">
        <v>50</v>
      </c>
      <c r="E5" s="1" t="s">
        <v>49</v>
      </c>
      <c r="F5" s="1" t="s">
        <v>28</v>
      </c>
      <c r="G5" s="1" t="s">
        <v>293</v>
      </c>
      <c r="H5" s="1" t="s">
        <v>231</v>
      </c>
      <c r="I5" s="1" t="s">
        <v>295</v>
      </c>
      <c r="J5" s="1" t="s">
        <v>263</v>
      </c>
      <c r="K5" s="1">
        <v>5</v>
      </c>
      <c r="L5" s="1">
        <v>5</v>
      </c>
      <c r="M5" s="1">
        <v>5</v>
      </c>
      <c r="N5" s="1">
        <v>5</v>
      </c>
      <c r="O5" s="1">
        <v>5</v>
      </c>
      <c r="P5" s="1" t="s">
        <v>45</v>
      </c>
    </row>
    <row r="6" spans="1:16">
      <c r="A6" s="1" t="s">
        <v>94</v>
      </c>
      <c r="B6" s="1" t="s">
        <v>306</v>
      </c>
      <c r="C6" s="1" t="s">
        <v>51</v>
      </c>
      <c r="D6" s="1" t="s">
        <v>50</v>
      </c>
      <c r="E6" s="1" t="s">
        <v>49</v>
      </c>
      <c r="F6" s="1" t="s">
        <v>28</v>
      </c>
      <c r="G6" s="1" t="s">
        <v>293</v>
      </c>
      <c r="H6" s="1" t="s">
        <v>231</v>
      </c>
      <c r="I6" s="1" t="s">
        <v>295</v>
      </c>
      <c r="J6" s="1" t="s">
        <v>263</v>
      </c>
      <c r="K6" s="1">
        <v>6</v>
      </c>
      <c r="L6" s="1">
        <v>6</v>
      </c>
      <c r="M6" s="1">
        <v>6</v>
      </c>
      <c r="N6" s="1">
        <v>6</v>
      </c>
      <c r="O6" s="1">
        <v>6</v>
      </c>
      <c r="P6" s="1" t="s">
        <v>45</v>
      </c>
    </row>
    <row r="7" spans="1:16">
      <c r="A7" s="1" t="s">
        <v>90</v>
      </c>
      <c r="B7" s="1" t="s">
        <v>306</v>
      </c>
      <c r="C7" s="1" t="s">
        <v>51</v>
      </c>
      <c r="D7" s="1" t="s">
        <v>50</v>
      </c>
      <c r="E7" s="1" t="s">
        <v>49</v>
      </c>
      <c r="F7" s="1" t="s">
        <v>28</v>
      </c>
      <c r="G7" s="1" t="s">
        <v>293</v>
      </c>
      <c r="H7" s="1" t="s">
        <v>231</v>
      </c>
      <c r="I7" s="1" t="s">
        <v>295</v>
      </c>
      <c r="J7" s="1" t="s">
        <v>263</v>
      </c>
      <c r="K7" s="1">
        <v>6</v>
      </c>
      <c r="L7" s="1">
        <v>6</v>
      </c>
      <c r="M7" s="1">
        <v>6</v>
      </c>
      <c r="N7" s="1">
        <v>6</v>
      </c>
      <c r="O7" s="1">
        <v>6</v>
      </c>
      <c r="P7" s="1" t="s">
        <v>348</v>
      </c>
    </row>
    <row r="8" spans="1:16">
      <c r="K8" s="1">
        <f>AVERAGE(K2:K7)</f>
        <v>5.833333333333333</v>
      </c>
      <c r="L8" s="1">
        <f>AVERAGE(L2:L7)</f>
        <v>5.833333333333333</v>
      </c>
      <c r="M8" s="1">
        <f>AVERAGE(M2:M7)</f>
        <v>5.833333333333333</v>
      </c>
      <c r="N8" s="1">
        <f>AVERAGE(N2:N7)</f>
        <v>5.833333333333333</v>
      </c>
      <c r="O8" s="1">
        <f>AVERAGE(O2:O7)</f>
        <v>5.833333333333333</v>
      </c>
    </row>
  </sheetData>
  <pageMargins left="0.7" right="0.7" top="0.75" bottom="0.75"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D82DB-F48E-AA4B-9C3D-0D76AB9B8AA1}">
  <dimension ref="A1:P13"/>
  <sheetViews>
    <sheetView topLeftCell="D1" workbookViewId="0">
      <selection activeCell="P38" sqref="P38"/>
    </sheetView>
  </sheetViews>
  <sheetFormatPr baseColWidth="10" defaultColWidth="8.83203125" defaultRowHeight="15"/>
  <cols>
    <col min="1" max="1" width="15.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19.83203125" style="1" bestFit="1" customWidth="1"/>
    <col min="11" max="14" width="8.5" style="1" customWidth="1"/>
    <col min="15" max="15" width="8.83203125" style="1" customWidth="1"/>
    <col min="16" max="16" width="25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306</v>
      </c>
      <c r="C2" s="1" t="s">
        <v>51</v>
      </c>
      <c r="D2" s="1" t="s">
        <v>50</v>
      </c>
      <c r="E2" s="1" t="s">
        <v>49</v>
      </c>
      <c r="F2" s="1" t="s">
        <v>28</v>
      </c>
      <c r="G2" s="1" t="s">
        <v>353</v>
      </c>
      <c r="H2" s="1" t="s">
        <v>231</v>
      </c>
      <c r="I2" s="1" t="s">
        <v>352</v>
      </c>
      <c r="J2" s="1" t="s">
        <v>302</v>
      </c>
      <c r="K2" s="1">
        <v>6</v>
      </c>
      <c r="L2" s="1">
        <v>6</v>
      </c>
      <c r="M2" s="1">
        <v>6</v>
      </c>
      <c r="N2" s="1">
        <v>6</v>
      </c>
      <c r="O2" s="1">
        <v>6</v>
      </c>
      <c r="P2" s="1" t="s">
        <v>360</v>
      </c>
    </row>
    <row r="3" spans="1:16">
      <c r="A3" s="1" t="s">
        <v>105</v>
      </c>
      <c r="B3" s="1" t="s">
        <v>306</v>
      </c>
      <c r="C3" s="1" t="s">
        <v>51</v>
      </c>
      <c r="D3" s="1" t="s">
        <v>50</v>
      </c>
      <c r="E3" s="1" t="s">
        <v>49</v>
      </c>
      <c r="F3" s="1" t="s">
        <v>28</v>
      </c>
      <c r="G3" s="1" t="s">
        <v>353</v>
      </c>
      <c r="H3" s="1" t="s">
        <v>231</v>
      </c>
      <c r="I3" s="1" t="s">
        <v>352</v>
      </c>
      <c r="J3" s="1" t="s">
        <v>302</v>
      </c>
      <c r="K3" s="1">
        <v>4</v>
      </c>
      <c r="L3" s="1">
        <v>6</v>
      </c>
      <c r="M3" s="1">
        <v>6</v>
      </c>
      <c r="N3" s="1">
        <v>6</v>
      </c>
      <c r="O3" s="1">
        <v>4</v>
      </c>
      <c r="P3" s="1" t="s">
        <v>359</v>
      </c>
    </row>
    <row r="4" spans="1:16">
      <c r="A4" s="1" t="s">
        <v>101</v>
      </c>
      <c r="B4" s="1" t="s">
        <v>306</v>
      </c>
      <c r="C4" s="1" t="s">
        <v>51</v>
      </c>
      <c r="D4" s="1" t="s">
        <v>50</v>
      </c>
      <c r="E4" s="1" t="s">
        <v>49</v>
      </c>
      <c r="F4" s="1" t="s">
        <v>28</v>
      </c>
      <c r="G4" s="1" t="s">
        <v>353</v>
      </c>
      <c r="H4" s="1" t="s">
        <v>231</v>
      </c>
      <c r="I4" s="1" t="s">
        <v>352</v>
      </c>
      <c r="J4" s="1" t="s">
        <v>302</v>
      </c>
      <c r="K4" s="1">
        <v>6</v>
      </c>
      <c r="L4" s="1">
        <v>6</v>
      </c>
      <c r="M4" s="1">
        <v>6</v>
      </c>
      <c r="N4" s="1">
        <v>6</v>
      </c>
      <c r="O4" s="1">
        <v>6</v>
      </c>
      <c r="P4" s="1" t="s">
        <v>45</v>
      </c>
    </row>
    <row r="5" spans="1:16">
      <c r="A5" s="1" t="s">
        <v>98</v>
      </c>
      <c r="B5" s="1" t="s">
        <v>306</v>
      </c>
      <c r="C5" s="1" t="s">
        <v>51</v>
      </c>
      <c r="D5" s="1" t="s">
        <v>50</v>
      </c>
      <c r="E5" s="1" t="s">
        <v>49</v>
      </c>
      <c r="F5" s="1" t="s">
        <v>28</v>
      </c>
      <c r="G5" s="1" t="s">
        <v>353</v>
      </c>
      <c r="H5" s="1" t="s">
        <v>231</v>
      </c>
      <c r="I5" s="1" t="s">
        <v>352</v>
      </c>
      <c r="J5" s="1" t="s">
        <v>302</v>
      </c>
      <c r="K5" s="1">
        <v>6</v>
      </c>
      <c r="L5" s="1">
        <v>6</v>
      </c>
      <c r="M5" s="1">
        <v>6</v>
      </c>
      <c r="N5" s="1">
        <v>6</v>
      </c>
      <c r="O5" s="1">
        <v>6</v>
      </c>
      <c r="P5" s="1" t="s">
        <v>358</v>
      </c>
    </row>
    <row r="6" spans="1:16">
      <c r="A6" s="1" t="s">
        <v>94</v>
      </c>
      <c r="B6" s="1" t="s">
        <v>306</v>
      </c>
      <c r="C6" s="1" t="s">
        <v>51</v>
      </c>
      <c r="D6" s="1" t="s">
        <v>50</v>
      </c>
      <c r="E6" s="1" t="s">
        <v>49</v>
      </c>
      <c r="F6" s="1" t="s">
        <v>28</v>
      </c>
      <c r="G6" s="1" t="s">
        <v>353</v>
      </c>
      <c r="H6" s="1" t="s">
        <v>231</v>
      </c>
      <c r="I6" s="1" t="s">
        <v>352</v>
      </c>
      <c r="J6" s="1" t="s">
        <v>302</v>
      </c>
      <c r="K6" s="1">
        <v>6</v>
      </c>
      <c r="L6" s="1">
        <v>6</v>
      </c>
      <c r="M6" s="1">
        <v>6</v>
      </c>
      <c r="N6" s="1">
        <v>6</v>
      </c>
      <c r="O6" s="1">
        <v>6</v>
      </c>
      <c r="P6" s="1" t="s">
        <v>357</v>
      </c>
    </row>
    <row r="7" spans="1:16">
      <c r="A7" s="1" t="s">
        <v>90</v>
      </c>
      <c r="B7" s="1" t="s">
        <v>306</v>
      </c>
      <c r="C7" s="1" t="s">
        <v>51</v>
      </c>
      <c r="D7" s="1" t="s">
        <v>50</v>
      </c>
      <c r="E7" s="1" t="s">
        <v>49</v>
      </c>
      <c r="F7" s="1" t="s">
        <v>28</v>
      </c>
      <c r="G7" s="1" t="s">
        <v>353</v>
      </c>
      <c r="H7" s="1" t="s">
        <v>231</v>
      </c>
      <c r="I7" s="1" t="s">
        <v>352</v>
      </c>
      <c r="J7" s="1" t="s">
        <v>302</v>
      </c>
      <c r="K7" s="1">
        <v>5</v>
      </c>
      <c r="L7" s="1">
        <v>4</v>
      </c>
      <c r="M7" s="1">
        <v>6</v>
      </c>
      <c r="N7" s="1">
        <v>6</v>
      </c>
      <c r="O7" s="1">
        <v>6</v>
      </c>
      <c r="P7" s="1" t="s">
        <v>45</v>
      </c>
    </row>
    <row r="8" spans="1:16">
      <c r="A8" s="1" t="s">
        <v>87</v>
      </c>
      <c r="B8" s="1" t="s">
        <v>306</v>
      </c>
      <c r="C8" s="1" t="s">
        <v>51</v>
      </c>
      <c r="D8" s="1" t="s">
        <v>50</v>
      </c>
      <c r="E8" s="1" t="s">
        <v>49</v>
      </c>
      <c r="F8" s="1" t="s">
        <v>28</v>
      </c>
      <c r="G8" s="1" t="s">
        <v>353</v>
      </c>
      <c r="H8" s="1" t="s">
        <v>231</v>
      </c>
      <c r="I8" s="1" t="s">
        <v>352</v>
      </c>
      <c r="J8" s="1" t="s">
        <v>302</v>
      </c>
      <c r="K8" s="1">
        <v>6</v>
      </c>
      <c r="L8" s="1">
        <v>6</v>
      </c>
      <c r="M8" s="1">
        <v>6</v>
      </c>
      <c r="N8" s="1">
        <v>6</v>
      </c>
      <c r="O8" s="1">
        <v>6</v>
      </c>
      <c r="P8" s="1" t="s">
        <v>45</v>
      </c>
    </row>
    <row r="9" spans="1:16">
      <c r="A9" s="1" t="s">
        <v>83</v>
      </c>
      <c r="B9" s="1" t="s">
        <v>306</v>
      </c>
      <c r="C9" s="1" t="s">
        <v>51</v>
      </c>
      <c r="D9" s="1" t="s">
        <v>50</v>
      </c>
      <c r="E9" s="1" t="s">
        <v>49</v>
      </c>
      <c r="F9" s="1" t="s">
        <v>28</v>
      </c>
      <c r="G9" s="1" t="s">
        <v>353</v>
      </c>
      <c r="H9" s="1" t="s">
        <v>231</v>
      </c>
      <c r="I9" s="1" t="s">
        <v>352</v>
      </c>
      <c r="J9" s="1" t="s">
        <v>302</v>
      </c>
      <c r="K9" s="1">
        <v>6</v>
      </c>
      <c r="L9" s="1">
        <v>6</v>
      </c>
      <c r="M9" s="1">
        <v>6</v>
      </c>
      <c r="N9" s="1">
        <v>6</v>
      </c>
      <c r="O9" s="1">
        <v>6</v>
      </c>
      <c r="P9" s="1" t="s">
        <v>356</v>
      </c>
    </row>
    <row r="10" spans="1:16">
      <c r="A10" s="1" t="s">
        <v>79</v>
      </c>
      <c r="B10" s="1" t="s">
        <v>306</v>
      </c>
      <c r="C10" s="1" t="s">
        <v>51</v>
      </c>
      <c r="D10" s="1" t="s">
        <v>50</v>
      </c>
      <c r="E10" s="1" t="s">
        <v>49</v>
      </c>
      <c r="F10" s="1" t="s">
        <v>28</v>
      </c>
      <c r="G10" s="1" t="s">
        <v>353</v>
      </c>
      <c r="H10" s="1" t="s">
        <v>231</v>
      </c>
      <c r="I10" s="1" t="s">
        <v>352</v>
      </c>
      <c r="J10" s="1" t="s">
        <v>302</v>
      </c>
      <c r="K10" s="1">
        <v>6</v>
      </c>
      <c r="L10" s="1">
        <v>5</v>
      </c>
      <c r="M10" s="1">
        <v>6</v>
      </c>
      <c r="N10" s="1">
        <v>6</v>
      </c>
      <c r="O10" s="1">
        <v>5</v>
      </c>
      <c r="P10" s="1" t="s">
        <v>355</v>
      </c>
    </row>
    <row r="11" spans="1:16">
      <c r="A11" s="1" t="s">
        <v>78</v>
      </c>
      <c r="B11" s="1" t="s">
        <v>306</v>
      </c>
      <c r="C11" s="1" t="s">
        <v>51</v>
      </c>
      <c r="D11" s="1" t="s">
        <v>50</v>
      </c>
      <c r="E11" s="1" t="s">
        <v>49</v>
      </c>
      <c r="F11" s="1" t="s">
        <v>28</v>
      </c>
      <c r="G11" s="1" t="s">
        <v>353</v>
      </c>
      <c r="H11" s="1" t="s">
        <v>231</v>
      </c>
      <c r="I11" s="1" t="s">
        <v>352</v>
      </c>
      <c r="J11" s="1" t="s">
        <v>302</v>
      </c>
      <c r="K11" s="1">
        <v>6</v>
      </c>
      <c r="L11" s="1">
        <v>6</v>
      </c>
      <c r="M11" s="1">
        <v>6</v>
      </c>
      <c r="N11" s="1">
        <v>6</v>
      </c>
      <c r="O11" s="1">
        <v>5</v>
      </c>
      <c r="P11" s="1" t="s">
        <v>354</v>
      </c>
    </row>
    <row r="12" spans="1:16">
      <c r="A12" s="1" t="s">
        <v>77</v>
      </c>
      <c r="B12" s="1" t="s">
        <v>306</v>
      </c>
      <c r="C12" s="1" t="s">
        <v>51</v>
      </c>
      <c r="D12" s="1" t="s">
        <v>50</v>
      </c>
      <c r="E12" s="1" t="s">
        <v>49</v>
      </c>
      <c r="F12" s="1" t="s">
        <v>28</v>
      </c>
      <c r="G12" s="1" t="s">
        <v>353</v>
      </c>
      <c r="H12" s="1" t="s">
        <v>231</v>
      </c>
      <c r="I12" s="1" t="s">
        <v>352</v>
      </c>
      <c r="J12" s="1" t="s">
        <v>302</v>
      </c>
      <c r="K12" s="1">
        <v>6</v>
      </c>
      <c r="L12" s="1">
        <v>6</v>
      </c>
      <c r="M12" s="1">
        <v>6</v>
      </c>
      <c r="N12" s="1">
        <v>6</v>
      </c>
      <c r="O12" s="1">
        <v>6</v>
      </c>
      <c r="P12" s="1" t="s">
        <v>351</v>
      </c>
    </row>
    <row r="13" spans="1:16">
      <c r="K13" s="1">
        <f>AVERAGE(K2:K12)</f>
        <v>5.7272727272727275</v>
      </c>
      <c r="L13" s="1">
        <f>AVERAGE(L2:L12)</f>
        <v>5.7272727272727275</v>
      </c>
      <c r="M13" s="1">
        <f>AVERAGE(M2:M12)</f>
        <v>6</v>
      </c>
      <c r="N13" s="1">
        <f>AVERAGE(N2:N12)</f>
        <v>6</v>
      </c>
      <c r="O13" s="1">
        <f>AVERAGE(O2:O12)</f>
        <v>5.6363636363636367</v>
      </c>
    </row>
  </sheetData>
  <pageMargins left="0.7" right="0.7" top="0.75" bottom="0.75" header="0.3" footer="0.3"/>
  <pageSetup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370E-5D95-F94E-B997-EE451CF1157A}">
  <dimension ref="A1:V13"/>
  <sheetViews>
    <sheetView topLeftCell="E1" workbookViewId="0">
      <selection activeCell="K13" sqref="K13:L13"/>
    </sheetView>
  </sheetViews>
  <sheetFormatPr baseColWidth="10" defaultColWidth="8.83203125" defaultRowHeight="15"/>
  <cols>
    <col min="1" max="1" width="14.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5.6640625" style="1" bestFit="1" customWidth="1"/>
    <col min="10" max="10" width="17.83203125" style="1" bestFit="1" customWidth="1"/>
    <col min="11" max="21" width="8.33203125" style="1" customWidth="1"/>
    <col min="22" max="22" width="197.1640625" style="1" bestFit="1" customWidth="1"/>
    <col min="23" max="16384" width="8.83203125" style="1"/>
  </cols>
  <sheetData>
    <row r="1" spans="1:22">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153</v>
      </c>
    </row>
    <row r="2" spans="1:22">
      <c r="A2" s="1" t="s">
        <v>109</v>
      </c>
      <c r="B2" s="1" t="s">
        <v>366</v>
      </c>
      <c r="C2" s="1" t="s">
        <v>51</v>
      </c>
      <c r="D2" s="1" t="s">
        <v>50</v>
      </c>
      <c r="E2" s="1" t="s">
        <v>49</v>
      </c>
      <c r="F2" s="1" t="s">
        <v>44</v>
      </c>
      <c r="G2" s="1" t="s">
        <v>48</v>
      </c>
      <c r="H2" s="1" t="s">
        <v>365</v>
      </c>
      <c r="I2" s="1" t="s">
        <v>364</v>
      </c>
      <c r="J2" s="1" t="s">
        <v>29</v>
      </c>
      <c r="K2" s="1">
        <v>6</v>
      </c>
      <c r="L2" s="1">
        <v>6</v>
      </c>
      <c r="M2" s="1">
        <v>6</v>
      </c>
      <c r="N2" s="1">
        <v>6</v>
      </c>
      <c r="O2" s="1">
        <v>6</v>
      </c>
      <c r="P2" s="1">
        <v>6</v>
      </c>
      <c r="Q2" s="1">
        <v>6</v>
      </c>
      <c r="R2" s="1">
        <v>6</v>
      </c>
      <c r="S2" s="1">
        <v>6</v>
      </c>
      <c r="T2" s="1">
        <v>6</v>
      </c>
      <c r="U2" s="1">
        <v>6</v>
      </c>
      <c r="V2" s="1" t="s">
        <v>369</v>
      </c>
    </row>
    <row r="3" spans="1:22">
      <c r="A3" s="1" t="s">
        <v>105</v>
      </c>
      <c r="B3" s="1" t="s">
        <v>366</v>
      </c>
      <c r="C3" s="1" t="s">
        <v>51</v>
      </c>
      <c r="D3" s="1" t="s">
        <v>50</v>
      </c>
      <c r="E3" s="1" t="s">
        <v>49</v>
      </c>
      <c r="F3" s="1" t="s">
        <v>44</v>
      </c>
      <c r="G3" s="1" t="s">
        <v>48</v>
      </c>
      <c r="H3" s="1" t="s">
        <v>365</v>
      </c>
      <c r="I3" s="1" t="s">
        <v>364</v>
      </c>
      <c r="J3" s="1" t="s">
        <v>29</v>
      </c>
      <c r="K3" s="1">
        <v>4</v>
      </c>
      <c r="L3" s="1">
        <v>4</v>
      </c>
      <c r="M3" s="1">
        <v>4</v>
      </c>
      <c r="N3" s="1">
        <v>4</v>
      </c>
      <c r="O3" s="1">
        <v>4</v>
      </c>
      <c r="P3" s="1">
        <v>4</v>
      </c>
      <c r="Q3" s="1">
        <v>4</v>
      </c>
      <c r="R3" s="1">
        <v>4</v>
      </c>
      <c r="S3" s="1">
        <v>4</v>
      </c>
      <c r="T3" s="1">
        <v>4</v>
      </c>
      <c r="U3" s="1">
        <v>4</v>
      </c>
      <c r="V3" s="1" t="s">
        <v>45</v>
      </c>
    </row>
    <row r="4" spans="1:22">
      <c r="A4" s="1" t="s">
        <v>101</v>
      </c>
      <c r="B4" s="1" t="s">
        <v>366</v>
      </c>
      <c r="C4" s="1" t="s">
        <v>51</v>
      </c>
      <c r="D4" s="1" t="s">
        <v>50</v>
      </c>
      <c r="E4" s="1" t="s">
        <v>49</v>
      </c>
      <c r="F4" s="1" t="s">
        <v>44</v>
      </c>
      <c r="G4" s="1" t="s">
        <v>48</v>
      </c>
      <c r="H4" s="1" t="s">
        <v>365</v>
      </c>
      <c r="I4" s="1" t="s">
        <v>364</v>
      </c>
      <c r="J4" s="1" t="s">
        <v>29</v>
      </c>
      <c r="K4" s="1">
        <v>6</v>
      </c>
      <c r="L4" s="1">
        <v>6</v>
      </c>
      <c r="M4" s="1">
        <v>6</v>
      </c>
      <c r="N4" s="1">
        <v>6</v>
      </c>
      <c r="O4" s="1">
        <v>6</v>
      </c>
      <c r="P4" s="1">
        <v>6</v>
      </c>
      <c r="Q4" s="1">
        <v>6</v>
      </c>
      <c r="R4" s="1">
        <v>6</v>
      </c>
      <c r="S4" s="1">
        <v>6</v>
      </c>
      <c r="T4" s="1">
        <v>6</v>
      </c>
      <c r="U4" s="1">
        <v>6</v>
      </c>
      <c r="V4" s="1" t="s">
        <v>45</v>
      </c>
    </row>
    <row r="5" spans="1:22">
      <c r="A5" s="1" t="s">
        <v>98</v>
      </c>
      <c r="B5" s="1" t="s">
        <v>366</v>
      </c>
      <c r="C5" s="1" t="s">
        <v>51</v>
      </c>
      <c r="D5" s="1" t="s">
        <v>50</v>
      </c>
      <c r="E5" s="1" t="s">
        <v>49</v>
      </c>
      <c r="F5" s="1" t="s">
        <v>44</v>
      </c>
      <c r="G5" s="1" t="s">
        <v>48</v>
      </c>
      <c r="H5" s="1" t="s">
        <v>365</v>
      </c>
      <c r="I5" s="1" t="s">
        <v>364</v>
      </c>
      <c r="J5" s="1" t="s">
        <v>29</v>
      </c>
      <c r="K5" s="1">
        <v>6</v>
      </c>
      <c r="L5" s="1">
        <v>6</v>
      </c>
      <c r="M5" s="1">
        <v>5</v>
      </c>
      <c r="N5" s="1">
        <v>6</v>
      </c>
      <c r="O5" s="1">
        <v>6</v>
      </c>
      <c r="P5" s="1">
        <v>6</v>
      </c>
      <c r="Q5" s="1">
        <v>6</v>
      </c>
      <c r="R5" s="1">
        <v>6</v>
      </c>
      <c r="S5" s="1">
        <v>6</v>
      </c>
      <c r="T5" s="1">
        <v>6</v>
      </c>
      <c r="U5" s="1">
        <v>6</v>
      </c>
      <c r="V5" s="1" t="s">
        <v>368</v>
      </c>
    </row>
    <row r="6" spans="1:22">
      <c r="A6" s="1" t="s">
        <v>94</v>
      </c>
      <c r="B6" s="1" t="s">
        <v>366</v>
      </c>
      <c r="C6" s="1" t="s">
        <v>51</v>
      </c>
      <c r="D6" s="1" t="s">
        <v>50</v>
      </c>
      <c r="E6" s="1" t="s">
        <v>49</v>
      </c>
      <c r="F6" s="1" t="s">
        <v>44</v>
      </c>
      <c r="G6" s="1" t="s">
        <v>48</v>
      </c>
      <c r="H6" s="1" t="s">
        <v>365</v>
      </c>
      <c r="I6" s="1" t="s">
        <v>364</v>
      </c>
      <c r="J6" s="1" t="s">
        <v>29</v>
      </c>
      <c r="K6" s="1">
        <v>6</v>
      </c>
      <c r="L6" s="1">
        <v>6</v>
      </c>
      <c r="M6" s="1">
        <v>6</v>
      </c>
      <c r="N6" s="1">
        <v>6</v>
      </c>
      <c r="O6" s="1">
        <v>6</v>
      </c>
      <c r="P6" s="1">
        <v>6</v>
      </c>
      <c r="Q6" s="1">
        <v>5</v>
      </c>
      <c r="R6" s="1">
        <v>6</v>
      </c>
      <c r="S6" s="1">
        <v>6</v>
      </c>
      <c r="T6" s="1">
        <v>6</v>
      </c>
      <c r="U6" s="1">
        <v>6</v>
      </c>
      <c r="V6" s="1" t="s">
        <v>45</v>
      </c>
    </row>
    <row r="7" spans="1:22">
      <c r="A7" s="1" t="s">
        <v>90</v>
      </c>
      <c r="B7" s="1" t="s">
        <v>366</v>
      </c>
      <c r="C7" s="1" t="s">
        <v>51</v>
      </c>
      <c r="D7" s="1" t="s">
        <v>50</v>
      </c>
      <c r="E7" s="1" t="s">
        <v>49</v>
      </c>
      <c r="F7" s="1" t="s">
        <v>44</v>
      </c>
      <c r="G7" s="1" t="s">
        <v>48</v>
      </c>
      <c r="H7" s="1" t="s">
        <v>365</v>
      </c>
      <c r="I7" s="1" t="s">
        <v>364</v>
      </c>
      <c r="J7" s="1" t="s">
        <v>29</v>
      </c>
      <c r="K7" s="1">
        <v>6</v>
      </c>
      <c r="L7" s="1">
        <v>6</v>
      </c>
      <c r="M7" s="1">
        <v>6</v>
      </c>
      <c r="N7" s="1">
        <v>6</v>
      </c>
      <c r="O7" s="1">
        <v>6</v>
      </c>
      <c r="P7" s="1">
        <v>6</v>
      </c>
      <c r="Q7" s="1">
        <v>6</v>
      </c>
      <c r="R7" s="1">
        <v>6</v>
      </c>
      <c r="S7" s="1">
        <v>6</v>
      </c>
      <c r="T7" s="1">
        <v>6</v>
      </c>
      <c r="U7" s="1">
        <v>6</v>
      </c>
      <c r="V7" s="1" t="s">
        <v>367</v>
      </c>
    </row>
    <row r="8" spans="1:22">
      <c r="A8" s="1" t="s">
        <v>87</v>
      </c>
      <c r="B8" s="1" t="s">
        <v>366</v>
      </c>
      <c r="C8" s="1" t="s">
        <v>51</v>
      </c>
      <c r="D8" s="1" t="s">
        <v>50</v>
      </c>
      <c r="E8" s="1" t="s">
        <v>49</v>
      </c>
      <c r="F8" s="1" t="s">
        <v>44</v>
      </c>
      <c r="G8" s="1" t="s">
        <v>48</v>
      </c>
      <c r="H8" s="1" t="s">
        <v>365</v>
      </c>
      <c r="I8" s="1" t="s">
        <v>364</v>
      </c>
      <c r="J8" s="1" t="s">
        <v>29</v>
      </c>
      <c r="K8" s="1">
        <v>6</v>
      </c>
      <c r="L8" s="1">
        <v>4</v>
      </c>
      <c r="M8" s="1">
        <v>4</v>
      </c>
      <c r="N8" s="1">
        <v>6</v>
      </c>
      <c r="O8" s="1">
        <v>6</v>
      </c>
      <c r="P8" s="1">
        <v>6</v>
      </c>
      <c r="Q8" s="1">
        <v>5</v>
      </c>
      <c r="R8" s="1">
        <v>5</v>
      </c>
      <c r="S8" s="1">
        <v>5</v>
      </c>
      <c r="T8" s="1">
        <v>4</v>
      </c>
      <c r="U8" s="1">
        <v>3</v>
      </c>
      <c r="V8" s="1" t="s">
        <v>45</v>
      </c>
    </row>
    <row r="9" spans="1:22">
      <c r="A9" s="1" t="s">
        <v>109</v>
      </c>
      <c r="B9" s="1" t="s">
        <v>366</v>
      </c>
      <c r="C9" s="1" t="s">
        <v>51</v>
      </c>
      <c r="D9" s="1" t="s">
        <v>50</v>
      </c>
      <c r="E9" s="1" t="s">
        <v>49</v>
      </c>
      <c r="F9" s="1" t="s">
        <v>28</v>
      </c>
      <c r="G9" s="1" t="s">
        <v>450</v>
      </c>
      <c r="H9" s="1" t="s">
        <v>27</v>
      </c>
      <c r="I9" s="1" t="s">
        <v>449</v>
      </c>
      <c r="J9" s="1" t="s">
        <v>29</v>
      </c>
      <c r="K9" s="1">
        <v>4</v>
      </c>
      <c r="L9" s="1">
        <v>5</v>
      </c>
      <c r="M9" s="1">
        <v>5</v>
      </c>
      <c r="N9" s="1">
        <v>5</v>
      </c>
      <c r="O9" s="1">
        <v>5</v>
      </c>
      <c r="P9" s="1" t="s">
        <v>45</v>
      </c>
    </row>
    <row r="10" spans="1:22">
      <c r="A10" s="1" t="s">
        <v>105</v>
      </c>
      <c r="B10" s="1" t="s">
        <v>366</v>
      </c>
      <c r="C10" s="1" t="s">
        <v>51</v>
      </c>
      <c r="D10" s="1" t="s">
        <v>50</v>
      </c>
      <c r="E10" s="1" t="s">
        <v>49</v>
      </c>
      <c r="F10" s="1" t="s">
        <v>28</v>
      </c>
      <c r="G10" s="1" t="s">
        <v>450</v>
      </c>
      <c r="H10" s="1" t="s">
        <v>27</v>
      </c>
      <c r="I10" s="1" t="s">
        <v>449</v>
      </c>
      <c r="J10" s="1" t="s">
        <v>29</v>
      </c>
      <c r="K10" s="1">
        <v>6</v>
      </c>
      <c r="L10" s="1">
        <v>6</v>
      </c>
      <c r="M10" s="1">
        <v>6</v>
      </c>
      <c r="N10" s="1">
        <v>6</v>
      </c>
      <c r="O10" s="1">
        <v>6</v>
      </c>
      <c r="P10" s="1" t="s">
        <v>45</v>
      </c>
    </row>
    <row r="11" spans="1:22">
      <c r="A11" s="1" t="s">
        <v>101</v>
      </c>
      <c r="B11" s="1" t="s">
        <v>366</v>
      </c>
      <c r="C11" s="1" t="s">
        <v>51</v>
      </c>
      <c r="D11" s="1" t="s">
        <v>50</v>
      </c>
      <c r="E11" s="1" t="s">
        <v>49</v>
      </c>
      <c r="F11" s="1" t="s">
        <v>28</v>
      </c>
      <c r="G11" s="1" t="s">
        <v>450</v>
      </c>
      <c r="H11" s="1" t="s">
        <v>27</v>
      </c>
      <c r="I11" s="1" t="s">
        <v>449</v>
      </c>
      <c r="J11" s="1" t="s">
        <v>29</v>
      </c>
      <c r="K11" s="1">
        <v>5</v>
      </c>
      <c r="L11" s="1">
        <v>5</v>
      </c>
      <c r="M11" s="1">
        <v>5</v>
      </c>
      <c r="N11" s="1">
        <v>6</v>
      </c>
      <c r="O11" s="1">
        <v>6</v>
      </c>
      <c r="P11" s="1" t="s">
        <v>45</v>
      </c>
    </row>
    <row r="12" spans="1:22">
      <c r="A12" s="1" t="s">
        <v>83</v>
      </c>
      <c r="B12" s="1" t="s">
        <v>366</v>
      </c>
      <c r="C12" s="1" t="s">
        <v>51</v>
      </c>
      <c r="D12" s="1" t="s">
        <v>50</v>
      </c>
      <c r="E12" s="1" t="s">
        <v>49</v>
      </c>
      <c r="F12" s="1" t="s">
        <v>44</v>
      </c>
      <c r="G12" s="1" t="s">
        <v>48</v>
      </c>
      <c r="H12" s="1" t="s">
        <v>365</v>
      </c>
      <c r="I12" s="1" t="s">
        <v>364</v>
      </c>
      <c r="J12" s="1" t="s">
        <v>29</v>
      </c>
      <c r="K12" s="1">
        <v>6</v>
      </c>
      <c r="L12" s="1">
        <v>6</v>
      </c>
      <c r="M12" s="1">
        <v>6</v>
      </c>
      <c r="N12" s="1">
        <v>6</v>
      </c>
      <c r="O12" s="1">
        <v>6</v>
      </c>
      <c r="P12" s="1">
        <v>6</v>
      </c>
      <c r="Q12" s="1">
        <v>5</v>
      </c>
      <c r="R12" s="1">
        <v>5</v>
      </c>
      <c r="S12" s="1">
        <v>6</v>
      </c>
      <c r="T12" s="1">
        <v>6</v>
      </c>
      <c r="U12" s="1">
        <v>6</v>
      </c>
      <c r="V12" s="1" t="s">
        <v>45</v>
      </c>
    </row>
    <row r="13" spans="1:22">
      <c r="K13" s="1">
        <f>AVERAGE(K2:K12)</f>
        <v>5.5454545454545459</v>
      </c>
      <c r="L13" s="1">
        <f>AVERAGE(L2:L12)</f>
        <v>5.4545454545454541</v>
      </c>
      <c r="M13" s="1">
        <f t="shared" ref="M13:U13" si="0">AVERAGE(M2:M12)</f>
        <v>5.3636363636363633</v>
      </c>
      <c r="N13" s="1">
        <f t="shared" si="0"/>
        <v>5.7272727272727275</v>
      </c>
      <c r="O13" s="1">
        <f t="shared" si="0"/>
        <v>5.7272727272727275</v>
      </c>
      <c r="P13" s="1">
        <f t="shared" si="0"/>
        <v>5.75</v>
      </c>
      <c r="Q13" s="1">
        <f t="shared" si="0"/>
        <v>5.375</v>
      </c>
      <c r="R13" s="1">
        <f t="shared" si="0"/>
        <v>5.5</v>
      </c>
      <c r="S13" s="1">
        <f t="shared" si="0"/>
        <v>5.625</v>
      </c>
      <c r="T13" s="1">
        <f t="shared" si="0"/>
        <v>5.5</v>
      </c>
      <c r="U13" s="1">
        <f t="shared" si="0"/>
        <v>5.375</v>
      </c>
    </row>
  </sheetData>
  <pageMargins left="0.7" right="0.7" top="0.75" bottom="0.75" header="0.3" footer="0.3"/>
  <pageSetup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A0DA3-3A09-AF4C-96CF-CF909E0F81B1}">
  <dimension ref="A1:Y16"/>
  <sheetViews>
    <sheetView topLeftCell="G1" workbookViewId="0">
      <selection activeCell="K2" sqref="K2:K15"/>
    </sheetView>
  </sheetViews>
  <sheetFormatPr baseColWidth="10" defaultColWidth="8.83203125" defaultRowHeight="15"/>
  <cols>
    <col min="1" max="1" width="15.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5.6640625" style="1" bestFit="1" customWidth="1"/>
    <col min="10" max="10" width="17.83203125" style="1" bestFit="1" customWidth="1"/>
    <col min="11" max="20" width="9.83203125" style="1" customWidth="1"/>
    <col min="21" max="21" width="10.1640625" style="1" customWidth="1"/>
    <col min="22" max="22" width="255" style="1" bestFit="1" customWidth="1"/>
    <col min="23" max="23" width="172.1640625" style="1" bestFit="1" customWidth="1"/>
    <col min="24" max="24" width="84.83203125" style="1" bestFit="1" customWidth="1"/>
    <col min="25" max="25" width="255" style="1" bestFit="1" customWidth="1"/>
    <col min="26" max="16384" width="8.83203125" style="1"/>
  </cols>
  <sheetData>
    <row r="1" spans="1:25">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220</v>
      </c>
      <c r="W1" s="6" t="s">
        <v>219</v>
      </c>
      <c r="X1" s="6" t="s">
        <v>218</v>
      </c>
      <c r="Y1" s="6" t="s">
        <v>153</v>
      </c>
    </row>
    <row r="2" spans="1:25">
      <c r="A2" s="1" t="s">
        <v>109</v>
      </c>
      <c r="B2" s="1" t="s">
        <v>366</v>
      </c>
      <c r="C2" s="1" t="s">
        <v>51</v>
      </c>
      <c r="D2" s="1" t="s">
        <v>50</v>
      </c>
      <c r="E2" s="1" t="s">
        <v>49</v>
      </c>
      <c r="F2" s="1" t="s">
        <v>44</v>
      </c>
      <c r="G2" s="1" t="s">
        <v>48</v>
      </c>
      <c r="H2" s="1" t="s">
        <v>47</v>
      </c>
      <c r="I2" s="1" t="s">
        <v>46</v>
      </c>
      <c r="J2" s="1" t="s">
        <v>29</v>
      </c>
      <c r="K2" s="1">
        <v>6</v>
      </c>
      <c r="L2" s="1">
        <v>6</v>
      </c>
      <c r="M2" s="1">
        <v>6</v>
      </c>
      <c r="N2" s="1">
        <v>6</v>
      </c>
      <c r="O2" s="1">
        <v>6</v>
      </c>
      <c r="P2" s="1">
        <v>6</v>
      </c>
      <c r="Q2" s="1">
        <v>6</v>
      </c>
      <c r="R2" s="1">
        <v>6</v>
      </c>
      <c r="S2" s="1">
        <v>6</v>
      </c>
      <c r="T2" s="1">
        <v>6</v>
      </c>
      <c r="U2" s="1">
        <v>6</v>
      </c>
      <c r="V2" s="1" t="s">
        <v>406</v>
      </c>
      <c r="W2" s="1" t="s">
        <v>405</v>
      </c>
      <c r="X2" s="1" t="s">
        <v>404</v>
      </c>
      <c r="Y2" s="1" t="s">
        <v>45</v>
      </c>
    </row>
    <row r="3" spans="1:25">
      <c r="A3" s="1" t="s">
        <v>105</v>
      </c>
      <c r="B3" s="1" t="s">
        <v>366</v>
      </c>
      <c r="C3" s="1" t="s">
        <v>51</v>
      </c>
      <c r="D3" s="1" t="s">
        <v>50</v>
      </c>
      <c r="E3" s="1" t="s">
        <v>49</v>
      </c>
      <c r="F3" s="1" t="s">
        <v>44</v>
      </c>
      <c r="G3" s="1" t="s">
        <v>48</v>
      </c>
      <c r="H3" s="1" t="s">
        <v>47</v>
      </c>
      <c r="I3" s="1" t="s">
        <v>46</v>
      </c>
      <c r="J3" s="1" t="s">
        <v>29</v>
      </c>
      <c r="K3" s="1">
        <v>6</v>
      </c>
      <c r="L3" s="1">
        <v>6</v>
      </c>
      <c r="M3" s="1">
        <v>6</v>
      </c>
      <c r="N3" s="1">
        <v>6</v>
      </c>
      <c r="O3" s="1">
        <v>6</v>
      </c>
      <c r="P3" s="1">
        <v>6</v>
      </c>
      <c r="Q3" s="1">
        <v>6</v>
      </c>
      <c r="R3" s="1">
        <v>6</v>
      </c>
      <c r="S3" s="1">
        <v>6</v>
      </c>
      <c r="T3" s="1">
        <v>6</v>
      </c>
      <c r="U3" s="1">
        <v>6</v>
      </c>
      <c r="V3" s="1" t="s">
        <v>403</v>
      </c>
      <c r="W3" s="1" t="s">
        <v>402</v>
      </c>
      <c r="X3" s="1" t="s">
        <v>372</v>
      </c>
      <c r="Y3" s="1" t="s">
        <v>401</v>
      </c>
    </row>
    <row r="4" spans="1:25">
      <c r="A4" s="1" t="s">
        <v>101</v>
      </c>
      <c r="B4" s="1" t="s">
        <v>366</v>
      </c>
      <c r="C4" s="1" t="s">
        <v>51</v>
      </c>
      <c r="D4" s="1" t="s">
        <v>50</v>
      </c>
      <c r="E4" s="1" t="s">
        <v>49</v>
      </c>
      <c r="F4" s="1" t="s">
        <v>44</v>
      </c>
      <c r="G4" s="1" t="s">
        <v>48</v>
      </c>
      <c r="H4" s="1" t="s">
        <v>47</v>
      </c>
      <c r="I4" s="1" t="s">
        <v>46</v>
      </c>
      <c r="J4" s="1" t="s">
        <v>29</v>
      </c>
      <c r="K4" s="1">
        <v>6</v>
      </c>
      <c r="L4" s="1">
        <v>6</v>
      </c>
      <c r="M4" s="1">
        <v>6</v>
      </c>
      <c r="N4" s="1">
        <v>6</v>
      </c>
      <c r="O4" s="1">
        <v>5</v>
      </c>
      <c r="P4" s="1">
        <v>6</v>
      </c>
      <c r="Q4" s="1">
        <v>5</v>
      </c>
      <c r="R4" s="1">
        <v>6</v>
      </c>
      <c r="S4" s="1">
        <v>6</v>
      </c>
      <c r="T4" s="1">
        <v>6</v>
      </c>
      <c r="U4" s="1">
        <v>6</v>
      </c>
      <c r="V4" s="1" t="s">
        <v>400</v>
      </c>
      <c r="W4" s="1" t="s">
        <v>399</v>
      </c>
      <c r="X4" s="1" t="s">
        <v>398</v>
      </c>
      <c r="Y4" s="1" t="s">
        <v>397</v>
      </c>
    </row>
    <row r="5" spans="1:25">
      <c r="A5" s="1" t="s">
        <v>98</v>
      </c>
      <c r="B5" s="1" t="s">
        <v>366</v>
      </c>
      <c r="C5" s="1" t="s">
        <v>51</v>
      </c>
      <c r="D5" s="1" t="s">
        <v>50</v>
      </c>
      <c r="E5" s="1" t="s">
        <v>49</v>
      </c>
      <c r="F5" s="1" t="s">
        <v>44</v>
      </c>
      <c r="G5" s="1" t="s">
        <v>48</v>
      </c>
      <c r="H5" s="1" t="s">
        <v>47</v>
      </c>
      <c r="I5" s="1" t="s">
        <v>46</v>
      </c>
      <c r="J5" s="1" t="s">
        <v>29</v>
      </c>
      <c r="K5" s="1">
        <v>6</v>
      </c>
      <c r="L5" s="1">
        <v>6</v>
      </c>
      <c r="M5" s="1">
        <v>6</v>
      </c>
      <c r="N5" s="1">
        <v>6</v>
      </c>
      <c r="O5" s="1">
        <v>6</v>
      </c>
      <c r="P5" s="1">
        <v>6</v>
      </c>
      <c r="Q5" s="1">
        <v>6</v>
      </c>
      <c r="R5" s="1">
        <v>6</v>
      </c>
      <c r="S5" s="1">
        <v>6</v>
      </c>
      <c r="T5" s="1">
        <v>6</v>
      </c>
      <c r="U5" s="1">
        <v>6</v>
      </c>
      <c r="V5" s="1" t="s">
        <v>396</v>
      </c>
      <c r="W5" s="1" t="s">
        <v>395</v>
      </c>
      <c r="X5" s="1" t="s">
        <v>394</v>
      </c>
      <c r="Y5" s="1" t="s">
        <v>393</v>
      </c>
    </row>
    <row r="6" spans="1:25">
      <c r="A6" s="1" t="s">
        <v>94</v>
      </c>
      <c r="B6" s="1" t="s">
        <v>366</v>
      </c>
      <c r="C6" s="1" t="s">
        <v>51</v>
      </c>
      <c r="D6" s="1" t="s">
        <v>50</v>
      </c>
      <c r="E6" s="1" t="s">
        <v>49</v>
      </c>
      <c r="F6" s="1" t="s">
        <v>44</v>
      </c>
      <c r="G6" s="1" t="s">
        <v>48</v>
      </c>
      <c r="H6" s="1" t="s">
        <v>47</v>
      </c>
      <c r="I6" s="1" t="s">
        <v>46</v>
      </c>
      <c r="J6" s="1" t="s">
        <v>29</v>
      </c>
      <c r="K6" s="1">
        <v>6</v>
      </c>
      <c r="L6" s="1">
        <v>6</v>
      </c>
      <c r="M6" s="1">
        <v>6</v>
      </c>
      <c r="N6" s="1">
        <v>6</v>
      </c>
      <c r="O6" s="1">
        <v>6</v>
      </c>
      <c r="P6" s="1">
        <v>6</v>
      </c>
      <c r="Q6" s="1">
        <v>5</v>
      </c>
      <c r="R6" s="1">
        <v>6</v>
      </c>
      <c r="S6" s="1">
        <v>6</v>
      </c>
      <c r="T6" s="1">
        <v>6</v>
      </c>
      <c r="U6" s="1">
        <v>6</v>
      </c>
      <c r="V6" s="1" t="s">
        <v>392</v>
      </c>
      <c r="W6" s="1" t="s">
        <v>373</v>
      </c>
      <c r="X6" s="1" t="s">
        <v>391</v>
      </c>
      <c r="Y6" s="1" t="s">
        <v>45</v>
      </c>
    </row>
    <row r="7" spans="1:25">
      <c r="A7" s="1" t="s">
        <v>90</v>
      </c>
      <c r="B7" s="1" t="s">
        <v>366</v>
      </c>
      <c r="C7" s="1" t="s">
        <v>51</v>
      </c>
      <c r="D7" s="1" t="s">
        <v>50</v>
      </c>
      <c r="E7" s="1" t="s">
        <v>49</v>
      </c>
      <c r="F7" s="1" t="s">
        <v>44</v>
      </c>
      <c r="G7" s="1" t="s">
        <v>48</v>
      </c>
      <c r="H7" s="1" t="s">
        <v>47</v>
      </c>
      <c r="I7" s="1" t="s">
        <v>46</v>
      </c>
      <c r="J7" s="1" t="s">
        <v>29</v>
      </c>
      <c r="K7" s="1">
        <v>6</v>
      </c>
      <c r="L7" s="1">
        <v>6</v>
      </c>
      <c r="M7" s="1">
        <v>6</v>
      </c>
      <c r="N7" s="1">
        <v>6</v>
      </c>
      <c r="O7" s="1">
        <v>6</v>
      </c>
      <c r="P7" s="1">
        <v>6</v>
      </c>
      <c r="Q7" s="1">
        <v>6</v>
      </c>
      <c r="R7" s="1">
        <v>6</v>
      </c>
      <c r="S7" s="1">
        <v>6</v>
      </c>
      <c r="T7" s="1">
        <v>6</v>
      </c>
      <c r="U7" s="1">
        <v>6</v>
      </c>
      <c r="V7" s="1" t="s">
        <v>390</v>
      </c>
      <c r="W7" s="1" t="s">
        <v>45</v>
      </c>
      <c r="X7" s="1" t="s">
        <v>45</v>
      </c>
      <c r="Y7" s="1" t="s">
        <v>389</v>
      </c>
    </row>
    <row r="8" spans="1:25">
      <c r="A8" s="1" t="s">
        <v>87</v>
      </c>
      <c r="B8" s="1" t="s">
        <v>366</v>
      </c>
      <c r="C8" s="1" t="s">
        <v>51</v>
      </c>
      <c r="D8" s="1" t="s">
        <v>50</v>
      </c>
      <c r="E8" s="1" t="s">
        <v>49</v>
      </c>
      <c r="F8" s="1" t="s">
        <v>44</v>
      </c>
      <c r="G8" s="1" t="s">
        <v>48</v>
      </c>
      <c r="H8" s="1" t="s">
        <v>47</v>
      </c>
      <c r="I8" s="1" t="s">
        <v>46</v>
      </c>
      <c r="J8" s="1" t="s">
        <v>29</v>
      </c>
      <c r="K8" s="1">
        <v>6</v>
      </c>
      <c r="L8" s="1">
        <v>6</v>
      </c>
      <c r="M8" s="1">
        <v>6</v>
      </c>
      <c r="N8" s="1">
        <v>6</v>
      </c>
      <c r="O8" s="1">
        <v>6</v>
      </c>
      <c r="P8" s="1">
        <v>6</v>
      </c>
      <c r="Q8" s="1">
        <v>6</v>
      </c>
      <c r="R8" s="1">
        <v>6</v>
      </c>
      <c r="S8" s="1">
        <v>6</v>
      </c>
      <c r="T8" s="1">
        <v>6</v>
      </c>
      <c r="U8" s="1">
        <v>6</v>
      </c>
      <c r="V8" s="1" t="s">
        <v>388</v>
      </c>
      <c r="W8" s="1" t="s">
        <v>387</v>
      </c>
      <c r="X8" s="1" t="s">
        <v>386</v>
      </c>
      <c r="Y8" s="1" t="s">
        <v>385</v>
      </c>
    </row>
    <row r="9" spans="1:25">
      <c r="A9" s="1" t="s">
        <v>83</v>
      </c>
      <c r="B9" s="1" t="s">
        <v>366</v>
      </c>
      <c r="C9" s="1" t="s">
        <v>51</v>
      </c>
      <c r="D9" s="1" t="s">
        <v>50</v>
      </c>
      <c r="E9" s="1" t="s">
        <v>49</v>
      </c>
      <c r="F9" s="1" t="s">
        <v>44</v>
      </c>
      <c r="G9" s="1" t="s">
        <v>48</v>
      </c>
      <c r="H9" s="1" t="s">
        <v>47</v>
      </c>
      <c r="I9" s="1" t="s">
        <v>46</v>
      </c>
      <c r="J9" s="1" t="s">
        <v>29</v>
      </c>
      <c r="K9" s="1">
        <v>6</v>
      </c>
      <c r="L9" s="1">
        <v>6</v>
      </c>
      <c r="M9" s="1">
        <v>6</v>
      </c>
      <c r="N9" s="1">
        <v>6</v>
      </c>
      <c r="O9" s="1">
        <v>6</v>
      </c>
      <c r="P9" s="1">
        <v>6</v>
      </c>
      <c r="Q9" s="1">
        <v>6</v>
      </c>
      <c r="R9" s="1">
        <v>6</v>
      </c>
      <c r="S9" s="1">
        <v>6</v>
      </c>
      <c r="T9" s="1">
        <v>6</v>
      </c>
      <c r="U9" s="1">
        <v>6</v>
      </c>
      <c r="V9" s="1" t="s">
        <v>384</v>
      </c>
      <c r="W9" s="1" t="s">
        <v>45</v>
      </c>
      <c r="X9" s="1" t="s">
        <v>39</v>
      </c>
      <c r="Y9" s="1" t="s">
        <v>45</v>
      </c>
    </row>
    <row r="10" spans="1:25">
      <c r="A10" s="1" t="s">
        <v>79</v>
      </c>
      <c r="B10" s="1" t="s">
        <v>366</v>
      </c>
      <c r="C10" s="1" t="s">
        <v>51</v>
      </c>
      <c r="D10" s="1" t="s">
        <v>50</v>
      </c>
      <c r="E10" s="1" t="s">
        <v>49</v>
      </c>
      <c r="F10" s="1" t="s">
        <v>44</v>
      </c>
      <c r="G10" s="1" t="s">
        <v>48</v>
      </c>
      <c r="H10" s="1" t="s">
        <v>47</v>
      </c>
      <c r="I10" s="1" t="s">
        <v>46</v>
      </c>
      <c r="J10" s="1" t="s">
        <v>29</v>
      </c>
      <c r="K10" s="1">
        <v>6</v>
      </c>
      <c r="L10" s="1">
        <v>6</v>
      </c>
      <c r="M10" s="1">
        <v>6</v>
      </c>
      <c r="N10" s="1">
        <v>6</v>
      </c>
      <c r="O10" s="1">
        <v>6</v>
      </c>
      <c r="P10" s="1">
        <v>6</v>
      </c>
      <c r="Q10" s="1">
        <v>6</v>
      </c>
      <c r="R10" s="1">
        <v>6</v>
      </c>
      <c r="S10" s="1">
        <v>6</v>
      </c>
      <c r="T10" s="1">
        <v>6</v>
      </c>
      <c r="U10" s="1">
        <v>6</v>
      </c>
      <c r="V10" s="1" t="s">
        <v>383</v>
      </c>
      <c r="W10" s="1" t="s">
        <v>382</v>
      </c>
      <c r="X10" s="1" t="s">
        <v>381</v>
      </c>
      <c r="Y10" s="1" t="s">
        <v>45</v>
      </c>
    </row>
    <row r="11" spans="1:25">
      <c r="A11" s="1" t="s">
        <v>78</v>
      </c>
      <c r="B11" s="1" t="s">
        <v>366</v>
      </c>
      <c r="C11" s="1" t="s">
        <v>51</v>
      </c>
      <c r="D11" s="1" t="s">
        <v>50</v>
      </c>
      <c r="E11" s="1" t="s">
        <v>49</v>
      </c>
      <c r="F11" s="1" t="s">
        <v>44</v>
      </c>
      <c r="G11" s="1" t="s">
        <v>48</v>
      </c>
      <c r="H11" s="1" t="s">
        <v>47</v>
      </c>
      <c r="I11" s="1" t="s">
        <v>46</v>
      </c>
      <c r="J11" s="1" t="s">
        <v>29</v>
      </c>
      <c r="K11" s="1">
        <v>6</v>
      </c>
      <c r="L11" s="1">
        <v>6</v>
      </c>
      <c r="M11" s="1">
        <v>6</v>
      </c>
      <c r="N11" s="1">
        <v>6</v>
      </c>
      <c r="O11" s="1">
        <v>6</v>
      </c>
      <c r="P11" s="1">
        <v>6</v>
      </c>
      <c r="Q11" s="1">
        <v>6</v>
      </c>
      <c r="R11" s="1">
        <v>6</v>
      </c>
      <c r="S11" s="1">
        <v>6</v>
      </c>
      <c r="T11" s="1">
        <v>6</v>
      </c>
      <c r="U11" s="1">
        <v>6</v>
      </c>
      <c r="V11" s="1" t="s">
        <v>380</v>
      </c>
      <c r="W11" s="1" t="s">
        <v>379</v>
      </c>
      <c r="X11" s="1" t="s">
        <v>40</v>
      </c>
      <c r="Y11" s="1" t="s">
        <v>378</v>
      </c>
    </row>
    <row r="12" spans="1:25">
      <c r="A12" s="1" t="s">
        <v>77</v>
      </c>
      <c r="B12" s="1" t="s">
        <v>366</v>
      </c>
      <c r="C12" s="1" t="s">
        <v>51</v>
      </c>
      <c r="D12" s="1" t="s">
        <v>50</v>
      </c>
      <c r="E12" s="1" t="s">
        <v>49</v>
      </c>
      <c r="F12" s="1" t="s">
        <v>44</v>
      </c>
      <c r="G12" s="1" t="s">
        <v>48</v>
      </c>
      <c r="H12" s="1" t="s">
        <v>47</v>
      </c>
      <c r="I12" s="1" t="s">
        <v>46</v>
      </c>
      <c r="J12" s="1" t="s">
        <v>29</v>
      </c>
      <c r="K12" s="1">
        <v>5</v>
      </c>
      <c r="L12" s="1">
        <v>5</v>
      </c>
      <c r="M12" s="1">
        <v>5</v>
      </c>
      <c r="N12" s="1">
        <v>5</v>
      </c>
      <c r="O12" s="1">
        <v>5</v>
      </c>
      <c r="P12" s="1">
        <v>5</v>
      </c>
      <c r="Q12" s="1">
        <v>5</v>
      </c>
      <c r="R12" s="1">
        <v>5</v>
      </c>
      <c r="S12" s="1">
        <v>5</v>
      </c>
      <c r="T12" s="1">
        <v>5</v>
      </c>
      <c r="U12" s="1">
        <v>5</v>
      </c>
      <c r="V12" s="1" t="s">
        <v>377</v>
      </c>
      <c r="W12" s="1" t="s">
        <v>376</v>
      </c>
      <c r="X12" s="1" t="s">
        <v>375</v>
      </c>
      <c r="Y12" s="1" t="s">
        <v>45</v>
      </c>
    </row>
    <row r="13" spans="1:25">
      <c r="A13" s="1" t="s">
        <v>73</v>
      </c>
      <c r="B13" s="1" t="s">
        <v>366</v>
      </c>
      <c r="C13" s="1" t="s">
        <v>51</v>
      </c>
      <c r="D13" s="1" t="s">
        <v>50</v>
      </c>
      <c r="E13" s="1" t="s">
        <v>49</v>
      </c>
      <c r="F13" s="1" t="s">
        <v>44</v>
      </c>
      <c r="G13" s="1" t="s">
        <v>48</v>
      </c>
      <c r="H13" s="1" t="s">
        <v>47</v>
      </c>
      <c r="I13" s="1" t="s">
        <v>46</v>
      </c>
      <c r="J13" s="1" t="s">
        <v>29</v>
      </c>
      <c r="K13" s="1">
        <v>4</v>
      </c>
      <c r="L13" s="1">
        <v>4</v>
      </c>
      <c r="M13" s="1">
        <v>4</v>
      </c>
      <c r="N13" s="1">
        <v>4</v>
      </c>
      <c r="O13" s="1">
        <v>4</v>
      </c>
      <c r="P13" s="1">
        <v>4</v>
      </c>
      <c r="Q13" s="1">
        <v>4</v>
      </c>
      <c r="R13" s="1">
        <v>4</v>
      </c>
      <c r="S13" s="1">
        <v>4</v>
      </c>
      <c r="T13" s="1">
        <v>4</v>
      </c>
      <c r="U13" s="1">
        <v>4</v>
      </c>
      <c r="V13" s="1" t="s">
        <v>374</v>
      </c>
      <c r="W13" s="1" t="s">
        <v>373</v>
      </c>
      <c r="X13" s="1" t="s">
        <v>372</v>
      </c>
      <c r="Y13" s="1" t="s">
        <v>45</v>
      </c>
    </row>
    <row r="14" spans="1:25">
      <c r="A14" s="1" t="s">
        <v>69</v>
      </c>
      <c r="B14" s="1" t="s">
        <v>366</v>
      </c>
      <c r="C14" s="1" t="s">
        <v>51</v>
      </c>
      <c r="D14" s="1" t="s">
        <v>50</v>
      </c>
      <c r="E14" s="1" t="s">
        <v>49</v>
      </c>
      <c r="F14" s="1" t="s">
        <v>44</v>
      </c>
      <c r="G14" s="1" t="s">
        <v>48</v>
      </c>
      <c r="H14" s="1" t="s">
        <v>47</v>
      </c>
      <c r="I14" s="1" t="s">
        <v>46</v>
      </c>
      <c r="J14" s="1" t="s">
        <v>29</v>
      </c>
      <c r="K14" s="1">
        <v>6</v>
      </c>
      <c r="L14" s="1">
        <v>6</v>
      </c>
      <c r="M14" s="1">
        <v>6</v>
      </c>
      <c r="N14" s="1">
        <v>6</v>
      </c>
      <c r="O14" s="1">
        <v>6</v>
      </c>
      <c r="P14" s="1">
        <v>6</v>
      </c>
      <c r="Q14" s="1">
        <v>6</v>
      </c>
      <c r="R14" s="1">
        <v>6</v>
      </c>
      <c r="S14" s="1">
        <v>6</v>
      </c>
      <c r="T14" s="1">
        <v>6</v>
      </c>
      <c r="U14" s="1">
        <v>6</v>
      </c>
      <c r="V14" s="1" t="s">
        <v>371</v>
      </c>
      <c r="W14" s="1" t="s">
        <v>370</v>
      </c>
      <c r="X14" s="1" t="s">
        <v>37</v>
      </c>
      <c r="Y14" s="1" t="s">
        <v>370</v>
      </c>
    </row>
    <row r="15" spans="1:25">
      <c r="A15" s="1" t="s">
        <v>65</v>
      </c>
      <c r="B15" s="1" t="s">
        <v>366</v>
      </c>
      <c r="C15" s="1" t="s">
        <v>51</v>
      </c>
      <c r="D15" s="1" t="s">
        <v>50</v>
      </c>
      <c r="E15" s="1" t="s">
        <v>49</v>
      </c>
      <c r="F15" s="1" t="s">
        <v>44</v>
      </c>
      <c r="G15" s="1" t="s">
        <v>48</v>
      </c>
      <c r="H15" s="1" t="s">
        <v>47</v>
      </c>
      <c r="I15" s="1" t="s">
        <v>46</v>
      </c>
      <c r="J15" s="1" t="s">
        <v>29</v>
      </c>
      <c r="K15" s="1">
        <v>6</v>
      </c>
      <c r="L15" s="1">
        <v>6</v>
      </c>
      <c r="M15" s="1">
        <v>6</v>
      </c>
      <c r="N15" s="1">
        <v>6</v>
      </c>
      <c r="O15" s="1">
        <v>6</v>
      </c>
      <c r="P15" s="1">
        <v>6</v>
      </c>
      <c r="Q15" s="1">
        <v>6</v>
      </c>
      <c r="R15" s="1">
        <v>6</v>
      </c>
      <c r="S15" s="1">
        <v>6</v>
      </c>
      <c r="T15" s="1">
        <v>6</v>
      </c>
      <c r="U15" s="1">
        <v>6</v>
      </c>
      <c r="V15" s="1" t="s">
        <v>45</v>
      </c>
      <c r="W15" s="1" t="s">
        <v>45</v>
      </c>
      <c r="X15" s="1" t="s">
        <v>45</v>
      </c>
      <c r="Y15" s="1" t="s">
        <v>45</v>
      </c>
    </row>
    <row r="16" spans="1:25">
      <c r="K16" s="1">
        <f t="shared" ref="K16:U16" si="0">AVERAGE(K2:K15)</f>
        <v>5.7857142857142856</v>
      </c>
      <c r="L16" s="1">
        <f t="shared" si="0"/>
        <v>5.7857142857142856</v>
      </c>
      <c r="M16" s="1">
        <f t="shared" si="0"/>
        <v>5.7857142857142856</v>
      </c>
      <c r="N16" s="1">
        <f t="shared" si="0"/>
        <v>5.7857142857142856</v>
      </c>
      <c r="O16" s="1">
        <f t="shared" si="0"/>
        <v>5.7142857142857144</v>
      </c>
      <c r="P16" s="1">
        <f t="shared" si="0"/>
        <v>5.7857142857142856</v>
      </c>
      <c r="Q16" s="1">
        <f t="shared" si="0"/>
        <v>5.6428571428571432</v>
      </c>
      <c r="R16" s="1">
        <f t="shared" si="0"/>
        <v>5.7857142857142856</v>
      </c>
      <c r="S16" s="1">
        <f t="shared" si="0"/>
        <v>5.7857142857142856</v>
      </c>
      <c r="T16" s="1">
        <f t="shared" si="0"/>
        <v>5.7857142857142856</v>
      </c>
      <c r="U16" s="1">
        <f t="shared" si="0"/>
        <v>5.7857142857142856</v>
      </c>
    </row>
  </sheetData>
  <pageMargins left="0.7" right="0.7" top="0.75" bottom="0.75" header="0.3" footer="0.3"/>
  <pageSetup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37980-6E23-0E42-9B3A-876BAE02FC60}">
  <dimension ref="A1:Y13"/>
  <sheetViews>
    <sheetView workbookViewId="0">
      <selection activeCell="K2" sqref="K2:K12"/>
    </sheetView>
  </sheetViews>
  <sheetFormatPr baseColWidth="10" defaultColWidth="8.83203125" defaultRowHeight="15"/>
  <cols>
    <col min="1" max="1" width="15.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1640625" style="1" bestFit="1" customWidth="1"/>
    <col min="10" max="10" width="17.83203125" style="1" bestFit="1" customWidth="1"/>
    <col min="11" max="21" width="9.5" style="1" customWidth="1"/>
    <col min="22" max="22" width="228.5" style="1" bestFit="1" customWidth="1"/>
    <col min="23" max="23" width="255" style="1" bestFit="1" customWidth="1"/>
    <col min="24" max="24" width="84.83203125" style="1" bestFit="1" customWidth="1"/>
    <col min="25" max="25" width="255" style="1" bestFit="1" customWidth="1"/>
    <col min="26" max="16384" width="8.83203125" style="1"/>
  </cols>
  <sheetData>
    <row r="1" spans="1:25">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220</v>
      </c>
      <c r="W1" s="6" t="s">
        <v>219</v>
      </c>
      <c r="X1" s="6" t="s">
        <v>218</v>
      </c>
      <c r="Y1" s="6" t="s">
        <v>153</v>
      </c>
    </row>
    <row r="2" spans="1:25">
      <c r="A2" s="1" t="s">
        <v>109</v>
      </c>
      <c r="B2" s="1" t="s">
        <v>366</v>
      </c>
      <c r="C2" s="1" t="s">
        <v>51</v>
      </c>
      <c r="D2" s="1" t="s">
        <v>50</v>
      </c>
      <c r="E2" s="1" t="s">
        <v>49</v>
      </c>
      <c r="F2" s="1" t="s">
        <v>44</v>
      </c>
      <c r="G2" s="1" t="s">
        <v>48</v>
      </c>
      <c r="H2" s="1" t="s">
        <v>231</v>
      </c>
      <c r="I2" s="1" t="s">
        <v>305</v>
      </c>
      <c r="J2" s="1" t="s">
        <v>29</v>
      </c>
      <c r="K2" s="1">
        <v>6</v>
      </c>
      <c r="L2" s="1">
        <v>6</v>
      </c>
      <c r="M2" s="1">
        <v>6</v>
      </c>
      <c r="N2" s="1">
        <v>6</v>
      </c>
      <c r="O2" s="1">
        <v>6</v>
      </c>
      <c r="P2" s="1">
        <v>6</v>
      </c>
      <c r="Q2" s="1">
        <v>6</v>
      </c>
      <c r="R2" s="1">
        <v>6</v>
      </c>
      <c r="S2" s="1">
        <v>6</v>
      </c>
      <c r="T2" s="1">
        <v>6</v>
      </c>
      <c r="U2" s="1">
        <v>6</v>
      </c>
      <c r="V2" s="1" t="s">
        <v>429</v>
      </c>
      <c r="W2" s="1" t="s">
        <v>45</v>
      </c>
      <c r="X2" s="1" t="s">
        <v>37</v>
      </c>
      <c r="Y2" s="1" t="s">
        <v>428</v>
      </c>
    </row>
    <row r="3" spans="1:25">
      <c r="A3" s="1" t="s">
        <v>105</v>
      </c>
      <c r="B3" s="1" t="s">
        <v>366</v>
      </c>
      <c r="C3" s="1" t="s">
        <v>51</v>
      </c>
      <c r="D3" s="1" t="s">
        <v>50</v>
      </c>
      <c r="E3" s="1" t="s">
        <v>49</v>
      </c>
      <c r="F3" s="1" t="s">
        <v>44</v>
      </c>
      <c r="G3" s="1" t="s">
        <v>48</v>
      </c>
      <c r="H3" s="1" t="s">
        <v>231</v>
      </c>
      <c r="I3" s="1" t="s">
        <v>305</v>
      </c>
      <c r="J3" s="1" t="s">
        <v>29</v>
      </c>
      <c r="K3" s="1">
        <v>6</v>
      </c>
      <c r="L3" s="1">
        <v>6</v>
      </c>
      <c r="M3" s="1">
        <v>6</v>
      </c>
      <c r="N3" s="1">
        <v>6</v>
      </c>
      <c r="O3" s="1">
        <v>6</v>
      </c>
      <c r="P3" s="1">
        <v>6</v>
      </c>
      <c r="Q3" s="1">
        <v>6</v>
      </c>
      <c r="R3" s="1">
        <v>6</v>
      </c>
      <c r="S3" s="1">
        <v>6</v>
      </c>
      <c r="T3" s="1">
        <v>6</v>
      </c>
      <c r="U3" s="1">
        <v>6</v>
      </c>
      <c r="V3" s="1" t="s">
        <v>427</v>
      </c>
      <c r="W3" s="1" t="s">
        <v>45</v>
      </c>
      <c r="X3" s="1" t="s">
        <v>39</v>
      </c>
      <c r="Y3" s="1" t="s">
        <v>45</v>
      </c>
    </row>
    <row r="4" spans="1:25">
      <c r="A4" s="1" t="s">
        <v>101</v>
      </c>
      <c r="B4" s="1" t="s">
        <v>366</v>
      </c>
      <c r="C4" s="1" t="s">
        <v>51</v>
      </c>
      <c r="D4" s="1" t="s">
        <v>50</v>
      </c>
      <c r="E4" s="1" t="s">
        <v>49</v>
      </c>
      <c r="F4" s="1" t="s">
        <v>44</v>
      </c>
      <c r="G4" s="1" t="s">
        <v>48</v>
      </c>
      <c r="H4" s="1" t="s">
        <v>231</v>
      </c>
      <c r="I4" s="1" t="s">
        <v>305</v>
      </c>
      <c r="J4" s="1" t="s">
        <v>29</v>
      </c>
      <c r="K4" s="1">
        <v>6</v>
      </c>
      <c r="L4" s="1">
        <v>6</v>
      </c>
      <c r="M4" s="1">
        <v>5</v>
      </c>
      <c r="N4" s="1">
        <v>6</v>
      </c>
      <c r="O4" s="1">
        <v>6</v>
      </c>
      <c r="P4" s="1">
        <v>6</v>
      </c>
      <c r="Q4" s="1">
        <v>6</v>
      </c>
      <c r="R4" s="1">
        <v>6</v>
      </c>
      <c r="S4" s="1">
        <v>6</v>
      </c>
      <c r="T4" s="1">
        <v>6</v>
      </c>
      <c r="U4" s="1">
        <v>6</v>
      </c>
      <c r="V4" s="1" t="s">
        <v>426</v>
      </c>
      <c r="W4" s="1" t="s">
        <v>425</v>
      </c>
      <c r="X4" s="1" t="s">
        <v>39</v>
      </c>
      <c r="Y4" s="1" t="s">
        <v>45</v>
      </c>
    </row>
    <row r="5" spans="1:25">
      <c r="A5" s="1" t="s">
        <v>98</v>
      </c>
      <c r="B5" s="1" t="s">
        <v>366</v>
      </c>
      <c r="C5" s="1" t="s">
        <v>51</v>
      </c>
      <c r="D5" s="1" t="s">
        <v>50</v>
      </c>
      <c r="E5" s="1" t="s">
        <v>49</v>
      </c>
      <c r="F5" s="1" t="s">
        <v>44</v>
      </c>
      <c r="G5" s="1" t="s">
        <v>48</v>
      </c>
      <c r="H5" s="1" t="s">
        <v>231</v>
      </c>
      <c r="I5" s="1" t="s">
        <v>305</v>
      </c>
      <c r="J5" s="1" t="s">
        <v>29</v>
      </c>
      <c r="K5" s="1">
        <v>6</v>
      </c>
      <c r="L5" s="1">
        <v>5</v>
      </c>
      <c r="M5" s="1">
        <v>6</v>
      </c>
      <c r="N5" s="1">
        <v>6</v>
      </c>
      <c r="O5" s="1">
        <v>6</v>
      </c>
      <c r="P5" s="1">
        <v>6</v>
      </c>
      <c r="Q5" s="1">
        <v>6</v>
      </c>
      <c r="R5" s="1">
        <v>6</v>
      </c>
      <c r="S5" s="1">
        <v>6</v>
      </c>
      <c r="T5" s="1">
        <v>6</v>
      </c>
      <c r="U5" s="1">
        <v>6</v>
      </c>
      <c r="V5" s="1" t="s">
        <v>424</v>
      </c>
      <c r="W5" s="1" t="s">
        <v>423</v>
      </c>
      <c r="X5" s="1" t="s">
        <v>38</v>
      </c>
      <c r="Y5" s="1" t="s">
        <v>45</v>
      </c>
    </row>
    <row r="6" spans="1:25">
      <c r="A6" s="1" t="s">
        <v>94</v>
      </c>
      <c r="B6" s="1" t="s">
        <v>366</v>
      </c>
      <c r="C6" s="1" t="s">
        <v>51</v>
      </c>
      <c r="D6" s="1" t="s">
        <v>50</v>
      </c>
      <c r="E6" s="1" t="s">
        <v>49</v>
      </c>
      <c r="F6" s="1" t="s">
        <v>44</v>
      </c>
      <c r="G6" s="1" t="s">
        <v>48</v>
      </c>
      <c r="H6" s="1" t="s">
        <v>231</v>
      </c>
      <c r="I6" s="1" t="s">
        <v>305</v>
      </c>
      <c r="J6" s="1" t="s">
        <v>29</v>
      </c>
      <c r="K6" s="1">
        <v>6</v>
      </c>
      <c r="L6" s="1">
        <v>6</v>
      </c>
      <c r="M6" s="1">
        <v>6</v>
      </c>
      <c r="N6" s="1">
        <v>6</v>
      </c>
      <c r="O6" s="1">
        <v>6</v>
      </c>
      <c r="P6" s="1">
        <v>6</v>
      </c>
      <c r="Q6" s="1">
        <v>6</v>
      </c>
      <c r="R6" s="1">
        <v>6</v>
      </c>
      <c r="S6" s="1">
        <v>6</v>
      </c>
      <c r="T6" s="1">
        <v>6</v>
      </c>
      <c r="U6" s="1">
        <v>6</v>
      </c>
      <c r="V6" s="1" t="s">
        <v>422</v>
      </c>
      <c r="W6" s="1" t="s">
        <v>421</v>
      </c>
      <c r="X6" s="1" t="s">
        <v>420</v>
      </c>
      <c r="Y6" s="1" t="s">
        <v>45</v>
      </c>
    </row>
    <row r="7" spans="1:25">
      <c r="A7" s="1" t="s">
        <v>90</v>
      </c>
      <c r="B7" s="1" t="s">
        <v>366</v>
      </c>
      <c r="C7" s="1" t="s">
        <v>51</v>
      </c>
      <c r="D7" s="1" t="s">
        <v>50</v>
      </c>
      <c r="E7" s="1" t="s">
        <v>49</v>
      </c>
      <c r="F7" s="1" t="s">
        <v>44</v>
      </c>
      <c r="G7" s="1" t="s">
        <v>48</v>
      </c>
      <c r="H7" s="1" t="s">
        <v>231</v>
      </c>
      <c r="I7" s="1" t="s">
        <v>305</v>
      </c>
      <c r="J7" s="1" t="s">
        <v>29</v>
      </c>
      <c r="K7" s="1">
        <v>6</v>
      </c>
      <c r="L7" s="1">
        <v>5</v>
      </c>
      <c r="M7" s="1">
        <v>5</v>
      </c>
      <c r="N7" s="1">
        <v>6</v>
      </c>
      <c r="O7" s="1">
        <v>6</v>
      </c>
      <c r="P7" s="1">
        <v>6</v>
      </c>
      <c r="Q7" s="1">
        <v>5</v>
      </c>
      <c r="R7" s="1">
        <v>5</v>
      </c>
      <c r="S7" s="1">
        <v>5</v>
      </c>
      <c r="T7" s="1">
        <v>6</v>
      </c>
      <c r="U7" s="1">
        <v>5</v>
      </c>
      <c r="V7" s="1" t="s">
        <v>419</v>
      </c>
      <c r="W7" s="1" t="s">
        <v>418</v>
      </c>
      <c r="X7" s="1" t="s">
        <v>329</v>
      </c>
      <c r="Y7" s="1" t="s">
        <v>417</v>
      </c>
    </row>
    <row r="8" spans="1:25">
      <c r="A8" s="1" t="s">
        <v>87</v>
      </c>
      <c r="B8" s="1" t="s">
        <v>366</v>
      </c>
      <c r="C8" s="1" t="s">
        <v>51</v>
      </c>
      <c r="D8" s="1" t="s">
        <v>50</v>
      </c>
      <c r="E8" s="1" t="s">
        <v>49</v>
      </c>
      <c r="F8" s="1" t="s">
        <v>44</v>
      </c>
      <c r="G8" s="1" t="s">
        <v>48</v>
      </c>
      <c r="H8" s="1" t="s">
        <v>231</v>
      </c>
      <c r="I8" s="1" t="s">
        <v>305</v>
      </c>
      <c r="J8" s="1" t="s">
        <v>29</v>
      </c>
      <c r="K8" s="1">
        <v>6</v>
      </c>
      <c r="L8" s="1">
        <v>4</v>
      </c>
      <c r="M8" s="1">
        <v>3</v>
      </c>
      <c r="N8" s="1">
        <v>4</v>
      </c>
      <c r="O8" s="1">
        <v>5</v>
      </c>
      <c r="P8" s="1">
        <v>5</v>
      </c>
      <c r="Q8" s="1">
        <v>4</v>
      </c>
      <c r="R8" s="1">
        <v>4</v>
      </c>
      <c r="S8" s="1">
        <v>4</v>
      </c>
      <c r="T8" s="1">
        <v>4</v>
      </c>
      <c r="U8" s="1">
        <v>4</v>
      </c>
      <c r="V8" s="1" t="s">
        <v>416</v>
      </c>
      <c r="W8" s="1" t="s">
        <v>415</v>
      </c>
      <c r="X8" s="1" t="s">
        <v>37</v>
      </c>
      <c r="Y8" s="1" t="s">
        <v>45</v>
      </c>
    </row>
    <row r="9" spans="1:25">
      <c r="A9" s="1" t="s">
        <v>83</v>
      </c>
      <c r="B9" s="1" t="s">
        <v>366</v>
      </c>
      <c r="C9" s="1" t="s">
        <v>51</v>
      </c>
      <c r="D9" s="1" t="s">
        <v>50</v>
      </c>
      <c r="E9" s="1" t="s">
        <v>49</v>
      </c>
      <c r="F9" s="1" t="s">
        <v>44</v>
      </c>
      <c r="G9" s="1" t="s">
        <v>48</v>
      </c>
      <c r="H9" s="1" t="s">
        <v>231</v>
      </c>
      <c r="I9" s="1" t="s">
        <v>305</v>
      </c>
      <c r="J9" s="1" t="s">
        <v>29</v>
      </c>
      <c r="K9" s="1">
        <v>6</v>
      </c>
      <c r="L9" s="1">
        <v>6</v>
      </c>
      <c r="M9" s="1">
        <v>6</v>
      </c>
      <c r="N9" s="1">
        <v>6</v>
      </c>
      <c r="O9" s="1">
        <v>6</v>
      </c>
      <c r="P9" s="1">
        <v>6</v>
      </c>
      <c r="Q9" s="1">
        <v>6</v>
      </c>
      <c r="R9" s="1">
        <v>6</v>
      </c>
      <c r="S9" s="1">
        <v>6</v>
      </c>
      <c r="T9" s="1">
        <v>6</v>
      </c>
      <c r="U9" s="1">
        <v>6</v>
      </c>
      <c r="V9" s="1" t="s">
        <v>414</v>
      </c>
      <c r="W9" s="1" t="s">
        <v>206</v>
      </c>
      <c r="X9" s="1" t="s">
        <v>413</v>
      </c>
      <c r="Y9" s="1" t="s">
        <v>412</v>
      </c>
    </row>
    <row r="10" spans="1:25">
      <c r="A10" s="1" t="s">
        <v>79</v>
      </c>
      <c r="B10" s="1" t="s">
        <v>366</v>
      </c>
      <c r="C10" s="1" t="s">
        <v>51</v>
      </c>
      <c r="D10" s="1" t="s">
        <v>50</v>
      </c>
      <c r="E10" s="1" t="s">
        <v>49</v>
      </c>
      <c r="F10" s="1" t="s">
        <v>44</v>
      </c>
      <c r="G10" s="1" t="s">
        <v>48</v>
      </c>
      <c r="H10" s="1" t="s">
        <v>231</v>
      </c>
      <c r="I10" s="1" t="s">
        <v>305</v>
      </c>
      <c r="J10" s="1" t="s">
        <v>29</v>
      </c>
      <c r="K10" s="1">
        <v>6</v>
      </c>
      <c r="L10" s="1">
        <v>6</v>
      </c>
      <c r="M10" s="1">
        <v>6</v>
      </c>
      <c r="N10" s="1">
        <v>6</v>
      </c>
      <c r="O10" s="1">
        <v>6</v>
      </c>
      <c r="P10" s="1">
        <v>6</v>
      </c>
      <c r="Q10" s="1">
        <v>6</v>
      </c>
      <c r="R10" s="1">
        <v>6</v>
      </c>
      <c r="S10" s="1">
        <v>6</v>
      </c>
      <c r="T10" s="1">
        <v>6</v>
      </c>
      <c r="U10" s="1">
        <v>6</v>
      </c>
      <c r="V10" s="1" t="s">
        <v>411</v>
      </c>
      <c r="W10" s="1" t="s">
        <v>45</v>
      </c>
      <c r="X10" s="1" t="s">
        <v>410</v>
      </c>
      <c r="Y10" s="1" t="s">
        <v>409</v>
      </c>
    </row>
    <row r="11" spans="1:25">
      <c r="A11" s="1" t="s">
        <v>78</v>
      </c>
      <c r="B11" s="1" t="s">
        <v>366</v>
      </c>
      <c r="C11" s="1" t="s">
        <v>51</v>
      </c>
      <c r="D11" s="1" t="s">
        <v>50</v>
      </c>
      <c r="E11" s="1" t="s">
        <v>49</v>
      </c>
      <c r="F11" s="1" t="s">
        <v>44</v>
      </c>
      <c r="G11" s="1" t="s">
        <v>48</v>
      </c>
      <c r="H11" s="1" t="s">
        <v>231</v>
      </c>
      <c r="I11" s="1" t="s">
        <v>305</v>
      </c>
      <c r="J11" s="1" t="s">
        <v>29</v>
      </c>
      <c r="K11" s="1">
        <v>6</v>
      </c>
      <c r="L11" s="1">
        <v>5</v>
      </c>
      <c r="M11" s="1">
        <v>5</v>
      </c>
      <c r="N11" s="1">
        <v>6</v>
      </c>
      <c r="O11" s="1">
        <v>6</v>
      </c>
      <c r="P11" s="1">
        <v>6</v>
      </c>
      <c r="Q11" s="1">
        <v>5</v>
      </c>
      <c r="R11" s="1">
        <v>5</v>
      </c>
      <c r="S11" s="1">
        <v>5</v>
      </c>
      <c r="T11" s="1">
        <v>6</v>
      </c>
      <c r="U11" s="1">
        <v>6</v>
      </c>
      <c r="V11" s="1" t="s">
        <v>408</v>
      </c>
      <c r="W11" s="1" t="s">
        <v>407</v>
      </c>
      <c r="X11" s="1" t="s">
        <v>39</v>
      </c>
      <c r="Y11" s="1" t="s">
        <v>45</v>
      </c>
    </row>
    <row r="12" spans="1:25">
      <c r="A12" s="1" t="s">
        <v>77</v>
      </c>
      <c r="B12" s="1" t="s">
        <v>366</v>
      </c>
      <c r="C12" s="1" t="s">
        <v>51</v>
      </c>
      <c r="D12" s="1" t="s">
        <v>50</v>
      </c>
      <c r="E12" s="1" t="s">
        <v>49</v>
      </c>
      <c r="F12" s="1" t="s">
        <v>44</v>
      </c>
      <c r="G12" s="1" t="s">
        <v>48</v>
      </c>
      <c r="H12" s="1" t="s">
        <v>231</v>
      </c>
      <c r="I12" s="1" t="s">
        <v>305</v>
      </c>
      <c r="J12" s="1" t="s">
        <v>29</v>
      </c>
      <c r="K12" s="1">
        <v>6</v>
      </c>
      <c r="L12" s="1">
        <v>6</v>
      </c>
      <c r="M12" s="1">
        <v>6</v>
      </c>
      <c r="N12" s="1">
        <v>6</v>
      </c>
      <c r="O12" s="1">
        <v>6</v>
      </c>
      <c r="P12" s="1">
        <v>6</v>
      </c>
      <c r="Q12" s="1">
        <v>6</v>
      </c>
      <c r="R12" s="1">
        <v>5</v>
      </c>
      <c r="S12" s="1">
        <v>6</v>
      </c>
      <c r="T12" s="1">
        <v>6</v>
      </c>
      <c r="U12" s="1">
        <v>6</v>
      </c>
      <c r="V12" s="1" t="s">
        <v>45</v>
      </c>
      <c r="W12" s="1" t="s">
        <v>45</v>
      </c>
      <c r="X12" s="1" t="s">
        <v>45</v>
      </c>
      <c r="Y12" s="1" t="s">
        <v>45</v>
      </c>
    </row>
    <row r="13" spans="1:25">
      <c r="K13" s="1">
        <f>AVERAGE(K2:K12)</f>
        <v>6</v>
      </c>
      <c r="L13" s="1">
        <f>AVERAGE(L2:L12)</f>
        <v>5.5454545454545459</v>
      </c>
      <c r="M13" s="1">
        <f>AVERAGE(M2:M12)</f>
        <v>5.4545454545454541</v>
      </c>
      <c r="N13" s="1">
        <f>AVERAGE(N2:N12)</f>
        <v>5.8181818181818183</v>
      </c>
      <c r="O13" s="1">
        <f>AVERAGE(O2:O12)</f>
        <v>5.9090909090909092</v>
      </c>
    </row>
  </sheetData>
  <pageMargins left="0.7" right="0.7" top="0.75" bottom="0.75" header="0.3" footer="0.3"/>
  <pageSetup orientation="portrait"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DD917-2EBA-D341-96C7-42A879283541}">
  <dimension ref="A1:P23"/>
  <sheetViews>
    <sheetView workbookViewId="0">
      <selection activeCell="M23" sqref="M23:O23"/>
    </sheetView>
  </sheetViews>
  <sheetFormatPr baseColWidth="10" defaultColWidth="8.83203125" defaultRowHeight="15"/>
  <cols>
    <col min="1" max="1" width="15.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17.83203125" style="1" bestFit="1" customWidth="1"/>
    <col min="11" max="14" width="7.5" style="1" customWidth="1"/>
    <col min="15" max="15" width="9.5" style="1" customWidth="1"/>
    <col min="16" max="16" width="25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366</v>
      </c>
      <c r="C2" s="1" t="s">
        <v>51</v>
      </c>
      <c r="D2" s="1" t="s">
        <v>50</v>
      </c>
      <c r="E2" s="1" t="s">
        <v>49</v>
      </c>
      <c r="F2" s="1" t="s">
        <v>28</v>
      </c>
      <c r="G2" s="1" t="s">
        <v>228</v>
      </c>
      <c r="H2" s="1" t="s">
        <v>231</v>
      </c>
      <c r="I2" s="1" t="s">
        <v>230</v>
      </c>
      <c r="J2" s="1" t="s">
        <v>29</v>
      </c>
      <c r="K2" s="1">
        <v>6</v>
      </c>
      <c r="L2" s="1">
        <v>6</v>
      </c>
      <c r="M2" s="1">
        <v>6</v>
      </c>
      <c r="N2" s="1">
        <v>6</v>
      </c>
      <c r="O2" s="1">
        <v>6</v>
      </c>
      <c r="P2" s="1" t="s">
        <v>45</v>
      </c>
    </row>
    <row r="3" spans="1:16">
      <c r="A3" s="1" t="s">
        <v>105</v>
      </c>
      <c r="B3" s="1" t="s">
        <v>366</v>
      </c>
      <c r="C3" s="1" t="s">
        <v>51</v>
      </c>
      <c r="D3" s="1" t="s">
        <v>50</v>
      </c>
      <c r="E3" s="1" t="s">
        <v>49</v>
      </c>
      <c r="F3" s="1" t="s">
        <v>28</v>
      </c>
      <c r="G3" s="1" t="s">
        <v>228</v>
      </c>
      <c r="H3" s="1" t="s">
        <v>231</v>
      </c>
      <c r="I3" s="1" t="s">
        <v>230</v>
      </c>
      <c r="J3" s="1" t="s">
        <v>29</v>
      </c>
      <c r="K3" s="1">
        <v>6</v>
      </c>
      <c r="L3" s="1">
        <v>6</v>
      </c>
      <c r="M3" s="1">
        <v>6</v>
      </c>
      <c r="N3" s="1">
        <v>6</v>
      </c>
      <c r="O3" s="1">
        <v>6</v>
      </c>
      <c r="P3" s="1" t="s">
        <v>437</v>
      </c>
    </row>
    <row r="4" spans="1:16">
      <c r="A4" s="1" t="s">
        <v>101</v>
      </c>
      <c r="B4" s="1" t="s">
        <v>366</v>
      </c>
      <c r="C4" s="1" t="s">
        <v>51</v>
      </c>
      <c r="D4" s="1" t="s">
        <v>50</v>
      </c>
      <c r="E4" s="1" t="s">
        <v>49</v>
      </c>
      <c r="F4" s="1" t="s">
        <v>28</v>
      </c>
      <c r="G4" s="1" t="s">
        <v>228</v>
      </c>
      <c r="H4" s="1" t="s">
        <v>231</v>
      </c>
      <c r="I4" s="1" t="s">
        <v>230</v>
      </c>
      <c r="J4" s="1" t="s">
        <v>29</v>
      </c>
      <c r="K4" s="1">
        <v>6</v>
      </c>
      <c r="L4" s="1">
        <v>6</v>
      </c>
      <c r="M4" s="1">
        <v>6</v>
      </c>
      <c r="N4" s="1">
        <v>6</v>
      </c>
      <c r="O4" s="1">
        <v>6</v>
      </c>
      <c r="P4" s="1" t="s">
        <v>45</v>
      </c>
    </row>
    <row r="5" spans="1:16">
      <c r="A5" s="1" t="s">
        <v>98</v>
      </c>
      <c r="B5" s="1" t="s">
        <v>366</v>
      </c>
      <c r="C5" s="1" t="s">
        <v>51</v>
      </c>
      <c r="D5" s="1" t="s">
        <v>50</v>
      </c>
      <c r="E5" s="1" t="s">
        <v>49</v>
      </c>
      <c r="F5" s="1" t="s">
        <v>28</v>
      </c>
      <c r="G5" s="1" t="s">
        <v>228</v>
      </c>
      <c r="H5" s="1" t="s">
        <v>231</v>
      </c>
      <c r="I5" s="1" t="s">
        <v>230</v>
      </c>
      <c r="J5" s="1" t="s">
        <v>29</v>
      </c>
      <c r="K5" s="1">
        <v>6</v>
      </c>
      <c r="L5" s="1">
        <v>6</v>
      </c>
      <c r="M5" s="1">
        <v>6</v>
      </c>
      <c r="N5" s="1">
        <v>6</v>
      </c>
      <c r="O5" s="1">
        <v>6</v>
      </c>
      <c r="P5" s="1" t="s">
        <v>45</v>
      </c>
    </row>
    <row r="6" spans="1:16">
      <c r="A6" s="1" t="s">
        <v>94</v>
      </c>
      <c r="B6" s="1" t="s">
        <v>366</v>
      </c>
      <c r="C6" s="1" t="s">
        <v>51</v>
      </c>
      <c r="D6" s="1" t="s">
        <v>50</v>
      </c>
      <c r="E6" s="1" t="s">
        <v>49</v>
      </c>
      <c r="F6" s="1" t="s">
        <v>28</v>
      </c>
      <c r="G6" s="1" t="s">
        <v>228</v>
      </c>
      <c r="H6" s="1" t="s">
        <v>231</v>
      </c>
      <c r="I6" s="1" t="s">
        <v>230</v>
      </c>
      <c r="J6" s="1" t="s">
        <v>29</v>
      </c>
      <c r="K6" s="1">
        <v>6</v>
      </c>
      <c r="L6" s="1">
        <v>6</v>
      </c>
      <c r="M6" s="1">
        <v>6</v>
      </c>
      <c r="N6" s="1">
        <v>6</v>
      </c>
      <c r="O6" s="1">
        <v>6</v>
      </c>
      <c r="P6" s="1" t="s">
        <v>45</v>
      </c>
    </row>
    <row r="7" spans="1:16">
      <c r="A7" s="1" t="s">
        <v>90</v>
      </c>
      <c r="B7" s="1" t="s">
        <v>366</v>
      </c>
      <c r="C7" s="1" t="s">
        <v>51</v>
      </c>
      <c r="D7" s="1" t="s">
        <v>50</v>
      </c>
      <c r="E7" s="1" t="s">
        <v>49</v>
      </c>
      <c r="F7" s="1" t="s">
        <v>28</v>
      </c>
      <c r="G7" s="1" t="s">
        <v>228</v>
      </c>
      <c r="H7" s="1" t="s">
        <v>231</v>
      </c>
      <c r="I7" s="1" t="s">
        <v>230</v>
      </c>
      <c r="J7" s="1" t="s">
        <v>29</v>
      </c>
      <c r="K7" s="1">
        <v>6</v>
      </c>
      <c r="L7" s="1">
        <v>6</v>
      </c>
      <c r="M7" s="1">
        <v>6</v>
      </c>
      <c r="N7" s="1">
        <v>6</v>
      </c>
      <c r="O7" s="1">
        <v>6</v>
      </c>
      <c r="P7" s="1" t="s">
        <v>45</v>
      </c>
    </row>
    <row r="8" spans="1:16">
      <c r="A8" s="1" t="s">
        <v>87</v>
      </c>
      <c r="B8" s="1" t="s">
        <v>366</v>
      </c>
      <c r="C8" s="1" t="s">
        <v>51</v>
      </c>
      <c r="D8" s="1" t="s">
        <v>50</v>
      </c>
      <c r="E8" s="1" t="s">
        <v>49</v>
      </c>
      <c r="F8" s="1" t="s">
        <v>28</v>
      </c>
      <c r="G8" s="1" t="s">
        <v>228</v>
      </c>
      <c r="H8" s="1" t="s">
        <v>231</v>
      </c>
      <c r="I8" s="1" t="s">
        <v>230</v>
      </c>
      <c r="J8" s="1" t="s">
        <v>29</v>
      </c>
      <c r="K8" s="1">
        <v>6</v>
      </c>
      <c r="L8" s="1">
        <v>6</v>
      </c>
      <c r="M8" s="1">
        <v>6</v>
      </c>
      <c r="N8" s="1">
        <v>6</v>
      </c>
      <c r="O8" s="1">
        <v>6</v>
      </c>
      <c r="P8" s="1" t="s">
        <v>436</v>
      </c>
    </row>
    <row r="9" spans="1:16">
      <c r="A9" s="1" t="s">
        <v>83</v>
      </c>
      <c r="B9" s="1" t="s">
        <v>366</v>
      </c>
      <c r="C9" s="1" t="s">
        <v>51</v>
      </c>
      <c r="D9" s="1" t="s">
        <v>50</v>
      </c>
      <c r="E9" s="1" t="s">
        <v>49</v>
      </c>
      <c r="F9" s="1" t="s">
        <v>28</v>
      </c>
      <c r="G9" s="1" t="s">
        <v>228</v>
      </c>
      <c r="H9" s="1" t="s">
        <v>231</v>
      </c>
      <c r="I9" s="1" t="s">
        <v>230</v>
      </c>
      <c r="J9" s="1" t="s">
        <v>29</v>
      </c>
      <c r="K9" s="1">
        <v>6</v>
      </c>
      <c r="L9" s="1">
        <v>6</v>
      </c>
      <c r="M9" s="1">
        <v>6</v>
      </c>
      <c r="N9" s="1">
        <v>6</v>
      </c>
      <c r="O9" s="1">
        <v>6</v>
      </c>
      <c r="P9" s="1" t="s">
        <v>45</v>
      </c>
    </row>
    <row r="10" spans="1:16">
      <c r="A10" s="1" t="s">
        <v>79</v>
      </c>
      <c r="B10" s="1" t="s">
        <v>366</v>
      </c>
      <c r="C10" s="1" t="s">
        <v>51</v>
      </c>
      <c r="D10" s="1" t="s">
        <v>50</v>
      </c>
      <c r="E10" s="1" t="s">
        <v>49</v>
      </c>
      <c r="F10" s="1" t="s">
        <v>28</v>
      </c>
      <c r="G10" s="1" t="s">
        <v>228</v>
      </c>
      <c r="H10" s="1" t="s">
        <v>231</v>
      </c>
      <c r="I10" s="1" t="s">
        <v>230</v>
      </c>
      <c r="J10" s="1" t="s">
        <v>29</v>
      </c>
      <c r="K10" s="1">
        <v>6</v>
      </c>
      <c r="L10" s="1">
        <v>5</v>
      </c>
      <c r="M10" s="1">
        <v>6</v>
      </c>
      <c r="N10" s="1">
        <v>5</v>
      </c>
      <c r="O10" s="1">
        <v>6</v>
      </c>
      <c r="P10" s="1" t="s">
        <v>45</v>
      </c>
    </row>
    <row r="11" spans="1:16">
      <c r="A11" s="1" t="s">
        <v>78</v>
      </c>
      <c r="B11" s="1" t="s">
        <v>366</v>
      </c>
      <c r="C11" s="1" t="s">
        <v>51</v>
      </c>
      <c r="D11" s="1" t="s">
        <v>50</v>
      </c>
      <c r="E11" s="1" t="s">
        <v>49</v>
      </c>
      <c r="F11" s="1" t="s">
        <v>28</v>
      </c>
      <c r="G11" s="1" t="s">
        <v>228</v>
      </c>
      <c r="H11" s="1" t="s">
        <v>231</v>
      </c>
      <c r="I11" s="1" t="s">
        <v>230</v>
      </c>
      <c r="J11" s="1" t="s">
        <v>29</v>
      </c>
      <c r="K11" s="1">
        <v>6</v>
      </c>
      <c r="L11" s="1">
        <v>6</v>
      </c>
      <c r="M11" s="1">
        <v>6</v>
      </c>
      <c r="N11" s="1">
        <v>6</v>
      </c>
      <c r="O11" s="1">
        <v>6</v>
      </c>
      <c r="P11" s="1" t="s">
        <v>435</v>
      </c>
    </row>
    <row r="12" spans="1:16">
      <c r="A12" s="1" t="s">
        <v>77</v>
      </c>
      <c r="B12" s="1" t="s">
        <v>366</v>
      </c>
      <c r="C12" s="1" t="s">
        <v>51</v>
      </c>
      <c r="D12" s="1" t="s">
        <v>50</v>
      </c>
      <c r="E12" s="1" t="s">
        <v>49</v>
      </c>
      <c r="F12" s="1" t="s">
        <v>28</v>
      </c>
      <c r="G12" s="1" t="s">
        <v>228</v>
      </c>
      <c r="H12" s="1" t="s">
        <v>231</v>
      </c>
      <c r="I12" s="1" t="s">
        <v>230</v>
      </c>
      <c r="J12" s="1" t="s">
        <v>29</v>
      </c>
      <c r="K12" s="1">
        <v>5</v>
      </c>
      <c r="L12" s="1">
        <v>5</v>
      </c>
      <c r="M12" s="1">
        <v>5</v>
      </c>
      <c r="N12" s="1">
        <v>5</v>
      </c>
      <c r="O12" s="1">
        <v>5</v>
      </c>
      <c r="P12" s="1" t="s">
        <v>45</v>
      </c>
    </row>
    <row r="13" spans="1:16">
      <c r="A13" s="1" t="s">
        <v>73</v>
      </c>
      <c r="B13" s="1" t="s">
        <v>366</v>
      </c>
      <c r="C13" s="1" t="s">
        <v>51</v>
      </c>
      <c r="D13" s="1" t="s">
        <v>50</v>
      </c>
      <c r="E13" s="1" t="s">
        <v>49</v>
      </c>
      <c r="F13" s="1" t="s">
        <v>28</v>
      </c>
      <c r="G13" s="1" t="s">
        <v>228</v>
      </c>
      <c r="H13" s="1" t="s">
        <v>231</v>
      </c>
      <c r="I13" s="1" t="s">
        <v>230</v>
      </c>
      <c r="J13" s="1" t="s">
        <v>29</v>
      </c>
      <c r="K13" s="1">
        <v>6</v>
      </c>
      <c r="L13" s="1">
        <v>6</v>
      </c>
      <c r="M13" s="1">
        <v>6</v>
      </c>
      <c r="N13" s="1">
        <v>6</v>
      </c>
      <c r="O13" s="1">
        <v>6</v>
      </c>
      <c r="P13" s="1" t="s">
        <v>45</v>
      </c>
    </row>
    <row r="14" spans="1:16">
      <c r="A14" s="1" t="s">
        <v>69</v>
      </c>
      <c r="B14" s="1" t="s">
        <v>366</v>
      </c>
      <c r="C14" s="1" t="s">
        <v>51</v>
      </c>
      <c r="D14" s="1" t="s">
        <v>50</v>
      </c>
      <c r="E14" s="1" t="s">
        <v>49</v>
      </c>
      <c r="F14" s="1" t="s">
        <v>28</v>
      </c>
      <c r="G14" s="1" t="s">
        <v>228</v>
      </c>
      <c r="H14" s="1" t="s">
        <v>231</v>
      </c>
      <c r="I14" s="1" t="s">
        <v>230</v>
      </c>
      <c r="J14" s="1" t="s">
        <v>29</v>
      </c>
      <c r="K14" s="1">
        <v>6</v>
      </c>
      <c r="L14" s="1">
        <v>6</v>
      </c>
      <c r="M14" s="1">
        <v>6</v>
      </c>
      <c r="N14" s="1">
        <v>6</v>
      </c>
      <c r="O14" s="1">
        <v>6</v>
      </c>
      <c r="P14" s="1" t="s">
        <v>434</v>
      </c>
    </row>
    <row r="15" spans="1:16">
      <c r="A15" s="1" t="s">
        <v>65</v>
      </c>
      <c r="B15" s="1" t="s">
        <v>366</v>
      </c>
      <c r="C15" s="1" t="s">
        <v>51</v>
      </c>
      <c r="D15" s="1" t="s">
        <v>50</v>
      </c>
      <c r="E15" s="1" t="s">
        <v>49</v>
      </c>
      <c r="F15" s="1" t="s">
        <v>28</v>
      </c>
      <c r="G15" s="1" t="s">
        <v>228</v>
      </c>
      <c r="H15" s="1" t="s">
        <v>231</v>
      </c>
      <c r="I15" s="1" t="s">
        <v>230</v>
      </c>
      <c r="J15" s="1" t="s">
        <v>29</v>
      </c>
      <c r="K15" s="1">
        <v>6</v>
      </c>
      <c r="L15" s="1">
        <v>6</v>
      </c>
      <c r="M15" s="1">
        <v>5</v>
      </c>
      <c r="N15" s="1">
        <v>6</v>
      </c>
      <c r="O15" s="1">
        <v>6</v>
      </c>
      <c r="P15" s="1" t="s">
        <v>45</v>
      </c>
    </row>
    <row r="16" spans="1:16">
      <c r="A16" s="1" t="s">
        <v>61</v>
      </c>
      <c r="B16" s="1" t="s">
        <v>366</v>
      </c>
      <c r="C16" s="1" t="s">
        <v>51</v>
      </c>
      <c r="D16" s="1" t="s">
        <v>50</v>
      </c>
      <c r="E16" s="1" t="s">
        <v>49</v>
      </c>
      <c r="F16" s="1" t="s">
        <v>28</v>
      </c>
      <c r="G16" s="1" t="s">
        <v>228</v>
      </c>
      <c r="H16" s="1" t="s">
        <v>231</v>
      </c>
      <c r="I16" s="1" t="s">
        <v>230</v>
      </c>
      <c r="J16" s="1" t="s">
        <v>29</v>
      </c>
      <c r="K16" s="1">
        <v>6</v>
      </c>
      <c r="L16" s="1">
        <v>6</v>
      </c>
      <c r="M16" s="1">
        <v>6</v>
      </c>
      <c r="N16" s="1">
        <v>6</v>
      </c>
      <c r="O16" s="1">
        <v>6</v>
      </c>
      <c r="P16" s="1" t="s">
        <v>45</v>
      </c>
    </row>
    <row r="17" spans="1:16">
      <c r="A17" s="1" t="s">
        <v>57</v>
      </c>
      <c r="B17" s="1" t="s">
        <v>366</v>
      </c>
      <c r="C17" s="1" t="s">
        <v>51</v>
      </c>
      <c r="D17" s="1" t="s">
        <v>50</v>
      </c>
      <c r="E17" s="1" t="s">
        <v>49</v>
      </c>
      <c r="F17" s="1" t="s">
        <v>28</v>
      </c>
      <c r="G17" s="1" t="s">
        <v>228</v>
      </c>
      <c r="H17" s="1" t="s">
        <v>231</v>
      </c>
      <c r="I17" s="1" t="s">
        <v>230</v>
      </c>
      <c r="J17" s="1" t="s">
        <v>29</v>
      </c>
      <c r="K17" s="1">
        <v>5</v>
      </c>
      <c r="L17" s="1">
        <v>6</v>
      </c>
      <c r="M17" s="1">
        <v>5</v>
      </c>
      <c r="N17" s="1">
        <v>5</v>
      </c>
      <c r="O17" s="1">
        <v>5</v>
      </c>
      <c r="P17" s="1" t="s">
        <v>433</v>
      </c>
    </row>
    <row r="18" spans="1:16">
      <c r="A18" s="1" t="s">
        <v>53</v>
      </c>
      <c r="B18" s="1" t="s">
        <v>366</v>
      </c>
      <c r="C18" s="1" t="s">
        <v>51</v>
      </c>
      <c r="D18" s="1" t="s">
        <v>50</v>
      </c>
      <c r="E18" s="1" t="s">
        <v>49</v>
      </c>
      <c r="F18" s="1" t="s">
        <v>28</v>
      </c>
      <c r="G18" s="1" t="s">
        <v>228</v>
      </c>
      <c r="H18" s="1" t="s">
        <v>231</v>
      </c>
      <c r="I18" s="1" t="s">
        <v>230</v>
      </c>
      <c r="J18" s="1" t="s">
        <v>29</v>
      </c>
      <c r="K18" s="1">
        <v>6</v>
      </c>
      <c r="L18" s="1">
        <v>6</v>
      </c>
      <c r="M18" s="1">
        <v>5</v>
      </c>
      <c r="N18" s="1">
        <v>6</v>
      </c>
      <c r="O18" s="1">
        <v>5</v>
      </c>
      <c r="P18" s="1" t="s">
        <v>45</v>
      </c>
    </row>
    <row r="19" spans="1:16">
      <c r="A19" s="1" t="s">
        <v>144</v>
      </c>
      <c r="B19" s="1" t="s">
        <v>366</v>
      </c>
      <c r="C19" s="1" t="s">
        <v>51</v>
      </c>
      <c r="D19" s="1" t="s">
        <v>50</v>
      </c>
      <c r="E19" s="1" t="s">
        <v>49</v>
      </c>
      <c r="F19" s="1" t="s">
        <v>28</v>
      </c>
      <c r="G19" s="1" t="s">
        <v>228</v>
      </c>
      <c r="H19" s="1" t="s">
        <v>231</v>
      </c>
      <c r="I19" s="1" t="s">
        <v>230</v>
      </c>
      <c r="J19" s="1" t="s">
        <v>29</v>
      </c>
      <c r="K19" s="1">
        <v>6</v>
      </c>
      <c r="L19" s="1">
        <v>6</v>
      </c>
      <c r="M19" s="1">
        <v>6</v>
      </c>
      <c r="N19" s="1">
        <v>6</v>
      </c>
      <c r="O19" s="1">
        <v>6</v>
      </c>
      <c r="P19" s="1" t="s">
        <v>432</v>
      </c>
    </row>
    <row r="20" spans="1:16">
      <c r="A20" s="1" t="s">
        <v>109</v>
      </c>
      <c r="B20" s="1" t="s">
        <v>366</v>
      </c>
      <c r="C20" s="1" t="s">
        <v>51</v>
      </c>
      <c r="D20" s="1" t="s">
        <v>50</v>
      </c>
      <c r="E20" s="1" t="s">
        <v>49</v>
      </c>
      <c r="F20" s="1" t="s">
        <v>28</v>
      </c>
      <c r="G20" s="1" t="s">
        <v>228</v>
      </c>
      <c r="H20" s="1" t="s">
        <v>47</v>
      </c>
      <c r="I20" s="1" t="s">
        <v>281</v>
      </c>
      <c r="J20" s="1" t="s">
        <v>29</v>
      </c>
      <c r="K20" s="1">
        <v>6</v>
      </c>
      <c r="L20" s="1">
        <v>5</v>
      </c>
      <c r="M20" s="1">
        <v>5</v>
      </c>
      <c r="N20" s="1">
        <v>6</v>
      </c>
      <c r="O20" s="1">
        <v>5</v>
      </c>
      <c r="P20" s="1" t="s">
        <v>45</v>
      </c>
    </row>
    <row r="21" spans="1:16">
      <c r="A21" s="1" t="s">
        <v>105</v>
      </c>
      <c r="B21" s="1" t="s">
        <v>366</v>
      </c>
      <c r="C21" s="1" t="s">
        <v>51</v>
      </c>
      <c r="D21" s="1" t="s">
        <v>50</v>
      </c>
      <c r="E21" s="1" t="s">
        <v>49</v>
      </c>
      <c r="F21" s="1" t="s">
        <v>28</v>
      </c>
      <c r="G21" s="1" t="s">
        <v>228</v>
      </c>
      <c r="H21" s="1" t="s">
        <v>47</v>
      </c>
      <c r="I21" s="1" t="s">
        <v>281</v>
      </c>
      <c r="J21" s="1" t="s">
        <v>29</v>
      </c>
      <c r="K21" s="1">
        <v>6</v>
      </c>
      <c r="L21" s="1">
        <v>6</v>
      </c>
      <c r="M21" s="1">
        <v>6</v>
      </c>
      <c r="N21" s="1">
        <v>6</v>
      </c>
      <c r="O21" s="1">
        <v>6</v>
      </c>
      <c r="P21" s="1" t="s">
        <v>431</v>
      </c>
    </row>
    <row r="22" spans="1:16">
      <c r="A22" s="1" t="s">
        <v>101</v>
      </c>
      <c r="B22" s="1" t="s">
        <v>366</v>
      </c>
      <c r="C22" s="1" t="s">
        <v>51</v>
      </c>
      <c r="D22" s="1" t="s">
        <v>50</v>
      </c>
      <c r="E22" s="1" t="s">
        <v>49</v>
      </c>
      <c r="F22" s="1" t="s">
        <v>28</v>
      </c>
      <c r="G22" s="1" t="s">
        <v>228</v>
      </c>
      <c r="H22" s="1" t="s">
        <v>47</v>
      </c>
      <c r="I22" s="1" t="s">
        <v>281</v>
      </c>
      <c r="J22" s="1" t="s">
        <v>29</v>
      </c>
      <c r="K22" s="1">
        <v>6</v>
      </c>
      <c r="L22" s="1">
        <v>6</v>
      </c>
      <c r="M22" s="1">
        <v>6</v>
      </c>
      <c r="N22" s="1">
        <v>6</v>
      </c>
      <c r="O22" s="1">
        <v>6</v>
      </c>
      <c r="P22" s="1" t="s">
        <v>430</v>
      </c>
    </row>
    <row r="23" spans="1:16">
      <c r="K23" s="1">
        <f>AVERAGE(K2:K22)</f>
        <v>5.9047619047619051</v>
      </c>
      <c r="L23" s="1">
        <f>AVERAGE(L2:L22)</f>
        <v>5.8571428571428568</v>
      </c>
      <c r="M23" s="1">
        <f>AVERAGE(M2:M22)</f>
        <v>5.7619047619047619</v>
      </c>
      <c r="N23" s="1">
        <f>AVERAGE(N2:N22)</f>
        <v>5.8571428571428568</v>
      </c>
      <c r="O23" s="1">
        <f>AVERAGE(O2:O22)</f>
        <v>5.8095238095238093</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053FB-4F1A-4E40-9F5B-31309DBC94BD}">
  <sheetPr codeName="Sheet5"/>
  <dimension ref="A2:N20"/>
  <sheetViews>
    <sheetView workbookViewId="0">
      <selection activeCell="G33" sqref="G33"/>
    </sheetView>
  </sheetViews>
  <sheetFormatPr baseColWidth="10" defaultColWidth="8.83203125" defaultRowHeight="15"/>
  <cols>
    <col min="1" max="1" width="12" style="1" bestFit="1" customWidth="1"/>
    <col min="2" max="2" width="8.1640625" style="1" bestFit="1" customWidth="1"/>
    <col min="3" max="3" width="8.83203125" style="1" bestFit="1" customWidth="1"/>
    <col min="4" max="4" width="13.5" style="1" bestFit="1" customWidth="1"/>
    <col min="5" max="5" width="14.6640625" style="1" bestFit="1" customWidth="1"/>
    <col min="6" max="11" width="13.83203125" style="1" customWidth="1"/>
    <col min="12" max="14" width="255" style="1" bestFit="1" customWidth="1"/>
    <col min="15" max="16384" width="8.83203125" style="1"/>
  </cols>
  <sheetData>
    <row r="2" spans="1:14">
      <c r="A2" s="2" t="s">
        <v>120</v>
      </c>
      <c r="B2" s="2" t="s">
        <v>119</v>
      </c>
      <c r="C2" s="2" t="s">
        <v>257</v>
      </c>
      <c r="D2" s="2" t="s">
        <v>113</v>
      </c>
      <c r="E2" s="2" t="s">
        <v>32</v>
      </c>
      <c r="F2" s="2" t="s">
        <v>2</v>
      </c>
      <c r="G2" s="2" t="s">
        <v>5</v>
      </c>
      <c r="H2" s="2" t="s">
        <v>8</v>
      </c>
      <c r="I2" s="2" t="s">
        <v>11</v>
      </c>
      <c r="J2" s="2" t="s">
        <v>14</v>
      </c>
      <c r="K2" s="2" t="s">
        <v>15</v>
      </c>
      <c r="L2" s="2" t="s">
        <v>112</v>
      </c>
      <c r="M2" s="2" t="s">
        <v>111</v>
      </c>
      <c r="N2" s="2" t="s">
        <v>110</v>
      </c>
    </row>
    <row r="3" spans="1:14">
      <c r="A3" s="1" t="s">
        <v>109</v>
      </c>
      <c r="B3" s="1" t="s">
        <v>52</v>
      </c>
      <c r="C3" s="1" t="s">
        <v>258</v>
      </c>
      <c r="D3" s="1" t="s">
        <v>46</v>
      </c>
      <c r="E3" s="1" t="s">
        <v>29</v>
      </c>
      <c r="F3" s="1">
        <v>6</v>
      </c>
      <c r="G3" s="1">
        <v>6</v>
      </c>
      <c r="H3" s="1">
        <v>6</v>
      </c>
      <c r="I3" s="1">
        <v>6</v>
      </c>
      <c r="J3" s="1">
        <v>6</v>
      </c>
      <c r="K3" s="1">
        <v>6</v>
      </c>
      <c r="L3" s="1" t="s">
        <v>108</v>
      </c>
      <c r="M3" s="1" t="s">
        <v>107</v>
      </c>
      <c r="N3" s="1" t="s">
        <v>106</v>
      </c>
    </row>
    <row r="4" spans="1:14">
      <c r="A4" s="1" t="s">
        <v>105</v>
      </c>
      <c r="B4" s="1" t="s">
        <v>52</v>
      </c>
      <c r="C4" s="1" t="s">
        <v>258</v>
      </c>
      <c r="D4" s="1" t="s">
        <v>46</v>
      </c>
      <c r="E4" s="1" t="s">
        <v>29</v>
      </c>
      <c r="F4" s="1">
        <v>6</v>
      </c>
      <c r="G4" s="1">
        <v>6</v>
      </c>
      <c r="H4" s="1">
        <v>6</v>
      </c>
      <c r="I4" s="1">
        <v>6</v>
      </c>
      <c r="J4" s="1">
        <v>6</v>
      </c>
      <c r="K4" s="1">
        <v>6</v>
      </c>
      <c r="L4" s="1" t="s">
        <v>104</v>
      </c>
      <c r="M4" s="1" t="s">
        <v>103</v>
      </c>
      <c r="N4" s="1" t="s">
        <v>102</v>
      </c>
    </row>
    <row r="5" spans="1:14">
      <c r="A5" s="1" t="s">
        <v>101</v>
      </c>
      <c r="B5" s="1" t="s">
        <v>52</v>
      </c>
      <c r="C5" s="1" t="s">
        <v>258</v>
      </c>
      <c r="D5" s="1" t="s">
        <v>46</v>
      </c>
      <c r="E5" s="1" t="s">
        <v>29</v>
      </c>
      <c r="F5" s="1">
        <v>5</v>
      </c>
      <c r="G5" s="1">
        <v>5</v>
      </c>
      <c r="H5" s="1">
        <v>5</v>
      </c>
      <c r="I5" s="1">
        <v>5</v>
      </c>
      <c r="J5" s="1">
        <v>5</v>
      </c>
      <c r="K5" s="1">
        <v>5</v>
      </c>
      <c r="L5" s="1" t="s">
        <v>100</v>
      </c>
      <c r="M5" s="1" t="s">
        <v>45</v>
      </c>
      <c r="N5" s="1" t="s">
        <v>99</v>
      </c>
    </row>
    <row r="6" spans="1:14">
      <c r="A6" s="1" t="s">
        <v>98</v>
      </c>
      <c r="B6" s="1" t="s">
        <v>52</v>
      </c>
      <c r="C6" s="1" t="s">
        <v>258</v>
      </c>
      <c r="D6" s="1" t="s">
        <v>46</v>
      </c>
      <c r="E6" s="1" t="s">
        <v>29</v>
      </c>
      <c r="F6" s="1">
        <v>6</v>
      </c>
      <c r="G6" s="1">
        <v>6</v>
      </c>
      <c r="H6" s="1">
        <v>6</v>
      </c>
      <c r="I6" s="1">
        <v>6</v>
      </c>
      <c r="J6" s="1">
        <v>6</v>
      </c>
      <c r="K6" s="1">
        <v>6</v>
      </c>
      <c r="L6" s="1" t="s">
        <v>97</v>
      </c>
      <c r="M6" s="1" t="s">
        <v>96</v>
      </c>
      <c r="N6" s="1" t="s">
        <v>95</v>
      </c>
    </row>
    <row r="7" spans="1:14">
      <c r="A7" s="1" t="s">
        <v>94</v>
      </c>
      <c r="B7" s="1" t="s">
        <v>52</v>
      </c>
      <c r="C7" s="1" t="s">
        <v>258</v>
      </c>
      <c r="D7" s="1" t="s">
        <v>46</v>
      </c>
      <c r="E7" s="1" t="s">
        <v>29</v>
      </c>
      <c r="F7" s="1">
        <v>6</v>
      </c>
      <c r="G7" s="1">
        <v>6</v>
      </c>
      <c r="H7" s="1">
        <v>6</v>
      </c>
      <c r="I7" s="1">
        <v>6</v>
      </c>
      <c r="J7" s="1">
        <v>6</v>
      </c>
      <c r="K7" s="1">
        <v>6</v>
      </c>
      <c r="L7" s="1" t="s">
        <v>93</v>
      </c>
      <c r="M7" s="1" t="s">
        <v>92</v>
      </c>
      <c r="N7" s="1" t="s">
        <v>91</v>
      </c>
    </row>
    <row r="8" spans="1:14">
      <c r="A8" s="1" t="s">
        <v>90</v>
      </c>
      <c r="B8" s="1" t="s">
        <v>52</v>
      </c>
      <c r="C8" s="1" t="s">
        <v>258</v>
      </c>
      <c r="D8" s="1" t="s">
        <v>46</v>
      </c>
      <c r="E8" s="1" t="s">
        <v>29</v>
      </c>
      <c r="F8" s="1">
        <v>6</v>
      </c>
      <c r="G8" s="1">
        <v>6</v>
      </c>
      <c r="H8" s="1">
        <v>6</v>
      </c>
      <c r="I8" s="1">
        <v>6</v>
      </c>
      <c r="J8" s="1">
        <v>6</v>
      </c>
      <c r="K8" s="1">
        <v>6</v>
      </c>
      <c r="L8" s="1" t="s">
        <v>89</v>
      </c>
      <c r="M8" s="1" t="s">
        <v>45</v>
      </c>
      <c r="N8" s="1" t="s">
        <v>88</v>
      </c>
    </row>
    <row r="9" spans="1:14">
      <c r="A9" s="1" t="s">
        <v>87</v>
      </c>
      <c r="B9" s="1" t="s">
        <v>52</v>
      </c>
      <c r="C9" s="1" t="s">
        <v>258</v>
      </c>
      <c r="D9" s="1" t="s">
        <v>46</v>
      </c>
      <c r="E9" s="1" t="s">
        <v>29</v>
      </c>
      <c r="G9" s="1">
        <v>6</v>
      </c>
      <c r="H9" s="1">
        <v>6</v>
      </c>
      <c r="I9" s="1">
        <v>6</v>
      </c>
      <c r="J9" s="1">
        <v>6</v>
      </c>
      <c r="K9" s="1">
        <v>6</v>
      </c>
      <c r="L9" s="1" t="s">
        <v>86</v>
      </c>
      <c r="M9" s="1" t="s">
        <v>85</v>
      </c>
      <c r="N9" s="1" t="s">
        <v>84</v>
      </c>
    </row>
    <row r="10" spans="1:14">
      <c r="A10" s="1" t="s">
        <v>83</v>
      </c>
      <c r="B10" s="1" t="s">
        <v>52</v>
      </c>
      <c r="C10" s="1" t="s">
        <v>258</v>
      </c>
      <c r="D10" s="1" t="s">
        <v>46</v>
      </c>
      <c r="E10" s="1" t="s">
        <v>29</v>
      </c>
      <c r="F10" s="1">
        <v>6</v>
      </c>
      <c r="G10" s="1">
        <v>6</v>
      </c>
      <c r="H10" s="1">
        <v>6</v>
      </c>
      <c r="I10" s="1">
        <v>6</v>
      </c>
      <c r="J10" s="1">
        <v>6</v>
      </c>
      <c r="K10" s="1">
        <v>6</v>
      </c>
      <c r="L10" s="1" t="s">
        <v>82</v>
      </c>
      <c r="M10" s="1" t="s">
        <v>81</v>
      </c>
      <c r="N10" s="1" t="s">
        <v>80</v>
      </c>
    </row>
    <row r="11" spans="1:14">
      <c r="A11" s="1" t="s">
        <v>79</v>
      </c>
      <c r="B11" s="1" t="s">
        <v>52</v>
      </c>
      <c r="C11" s="1" t="s">
        <v>258</v>
      </c>
      <c r="D11" s="1" t="s">
        <v>46</v>
      </c>
      <c r="E11" s="1" t="s">
        <v>29</v>
      </c>
      <c r="F11" s="1">
        <v>6</v>
      </c>
      <c r="G11" s="1">
        <v>6</v>
      </c>
      <c r="H11" s="1">
        <v>6</v>
      </c>
      <c r="I11" s="1">
        <v>6</v>
      </c>
      <c r="J11" s="1">
        <v>6</v>
      </c>
      <c r="K11" s="1">
        <v>6</v>
      </c>
      <c r="L11" s="1" t="s">
        <v>45</v>
      </c>
      <c r="M11" s="1" t="s">
        <v>45</v>
      </c>
      <c r="N11" s="1" t="s">
        <v>45</v>
      </c>
    </row>
    <row r="12" spans="1:14">
      <c r="A12" s="1" t="s">
        <v>78</v>
      </c>
      <c r="B12" s="1" t="s">
        <v>52</v>
      </c>
      <c r="C12" s="1" t="s">
        <v>258</v>
      </c>
      <c r="D12" s="1" t="s">
        <v>46</v>
      </c>
      <c r="E12" s="1" t="s">
        <v>29</v>
      </c>
      <c r="F12" s="1">
        <v>6</v>
      </c>
      <c r="G12" s="1">
        <v>6</v>
      </c>
      <c r="H12" s="1">
        <v>6</v>
      </c>
      <c r="I12" s="1">
        <v>6</v>
      </c>
      <c r="J12" s="1">
        <v>6</v>
      </c>
      <c r="K12" s="1">
        <v>6</v>
      </c>
      <c r="L12" s="1" t="s">
        <v>45</v>
      </c>
      <c r="M12" s="1" t="s">
        <v>45</v>
      </c>
      <c r="N12" s="1" t="s">
        <v>45</v>
      </c>
    </row>
    <row r="13" spans="1:14">
      <c r="A13" s="1" t="s">
        <v>77</v>
      </c>
      <c r="B13" s="1" t="s">
        <v>52</v>
      </c>
      <c r="C13" s="1" t="s">
        <v>258</v>
      </c>
      <c r="D13" s="1" t="s">
        <v>46</v>
      </c>
      <c r="E13" s="1" t="s">
        <v>29</v>
      </c>
      <c r="F13" s="1">
        <v>6</v>
      </c>
      <c r="G13" s="1">
        <v>6</v>
      </c>
      <c r="H13" s="1">
        <v>6</v>
      </c>
      <c r="I13" s="1">
        <v>6</v>
      </c>
      <c r="J13" s="1">
        <v>6</v>
      </c>
      <c r="K13" s="1">
        <v>6</v>
      </c>
      <c r="L13" s="1" t="s">
        <v>76</v>
      </c>
      <c r="M13" s="1" t="s">
        <v>75</v>
      </c>
      <c r="N13" s="1" t="s">
        <v>74</v>
      </c>
    </row>
    <row r="14" spans="1:14">
      <c r="A14" s="1" t="s">
        <v>73</v>
      </c>
      <c r="B14" s="1" t="s">
        <v>52</v>
      </c>
      <c r="C14" s="1" t="s">
        <v>258</v>
      </c>
      <c r="D14" s="1" t="s">
        <v>46</v>
      </c>
      <c r="E14" s="1" t="s">
        <v>29</v>
      </c>
      <c r="F14" s="1">
        <v>6</v>
      </c>
      <c r="G14" s="1">
        <v>6</v>
      </c>
      <c r="H14" s="1">
        <v>6</v>
      </c>
      <c r="I14" s="1">
        <v>6</v>
      </c>
      <c r="J14" s="1">
        <v>6</v>
      </c>
      <c r="K14" s="1">
        <v>6</v>
      </c>
      <c r="L14" s="1" t="s">
        <v>72</v>
      </c>
      <c r="M14" s="1" t="s">
        <v>71</v>
      </c>
      <c r="N14" s="1" t="s">
        <v>70</v>
      </c>
    </row>
    <row r="15" spans="1:14">
      <c r="A15" s="1" t="s">
        <v>69</v>
      </c>
      <c r="B15" s="1" t="s">
        <v>52</v>
      </c>
      <c r="C15" s="1" t="s">
        <v>258</v>
      </c>
      <c r="D15" s="1" t="s">
        <v>46</v>
      </c>
      <c r="E15" s="1" t="s">
        <v>29</v>
      </c>
      <c r="F15" s="1">
        <v>6</v>
      </c>
      <c r="G15" s="1">
        <v>6</v>
      </c>
      <c r="H15" s="1">
        <v>6</v>
      </c>
      <c r="I15" s="1">
        <v>6</v>
      </c>
      <c r="J15" s="1">
        <v>6</v>
      </c>
      <c r="K15" s="1">
        <v>6</v>
      </c>
      <c r="L15" s="1" t="s">
        <v>68</v>
      </c>
      <c r="M15" s="1" t="s">
        <v>67</v>
      </c>
      <c r="N15" s="1" t="s">
        <v>66</v>
      </c>
    </row>
    <row r="16" spans="1:14">
      <c r="A16" s="1" t="s">
        <v>65</v>
      </c>
      <c r="B16" s="1" t="s">
        <v>52</v>
      </c>
      <c r="C16" s="1" t="s">
        <v>258</v>
      </c>
      <c r="D16" s="1" t="s">
        <v>46</v>
      </c>
      <c r="E16" s="1" t="s">
        <v>29</v>
      </c>
      <c r="F16" s="1">
        <v>6</v>
      </c>
      <c r="G16" s="1">
        <v>6</v>
      </c>
      <c r="H16" s="1">
        <v>6</v>
      </c>
      <c r="I16" s="1">
        <v>6</v>
      </c>
      <c r="J16" s="1">
        <v>6</v>
      </c>
      <c r="K16" s="1">
        <v>6</v>
      </c>
      <c r="L16" s="1" t="s">
        <v>64</v>
      </c>
      <c r="M16" s="1" t="s">
        <v>63</v>
      </c>
      <c r="N16" s="1" t="s">
        <v>62</v>
      </c>
    </row>
    <row r="17" spans="1:14">
      <c r="A17" s="1" t="s">
        <v>61</v>
      </c>
      <c r="B17" s="1" t="s">
        <v>52</v>
      </c>
      <c r="C17" s="1" t="s">
        <v>258</v>
      </c>
      <c r="D17" s="1" t="s">
        <v>46</v>
      </c>
      <c r="E17" s="1" t="s">
        <v>29</v>
      </c>
      <c r="F17" s="1">
        <v>6</v>
      </c>
      <c r="G17" s="1">
        <v>5</v>
      </c>
      <c r="H17" s="1">
        <v>4</v>
      </c>
      <c r="I17" s="1">
        <v>5</v>
      </c>
      <c r="J17" s="1">
        <v>5</v>
      </c>
      <c r="K17" s="1">
        <v>6</v>
      </c>
      <c r="L17" s="1" t="s">
        <v>60</v>
      </c>
      <c r="M17" s="1" t="s">
        <v>59</v>
      </c>
      <c r="N17" s="1" t="s">
        <v>58</v>
      </c>
    </row>
    <row r="18" spans="1:14">
      <c r="A18" s="1" t="s">
        <v>57</v>
      </c>
      <c r="B18" s="1" t="s">
        <v>52</v>
      </c>
      <c r="C18" s="1" t="s">
        <v>258</v>
      </c>
      <c r="D18" s="1" t="s">
        <v>46</v>
      </c>
      <c r="E18" s="1" t="s">
        <v>29</v>
      </c>
      <c r="F18" s="1">
        <v>5</v>
      </c>
      <c r="G18" s="1">
        <v>5</v>
      </c>
      <c r="H18" s="1">
        <v>6</v>
      </c>
      <c r="I18" s="1">
        <v>5</v>
      </c>
      <c r="J18" s="1">
        <v>5</v>
      </c>
      <c r="K18" s="1">
        <v>6</v>
      </c>
      <c r="L18" s="1" t="s">
        <v>56</v>
      </c>
      <c r="M18" s="1" t="s">
        <v>55</v>
      </c>
      <c r="N18" s="1" t="s">
        <v>54</v>
      </c>
    </row>
    <row r="19" spans="1:14">
      <c r="A19" s="1" t="s">
        <v>53</v>
      </c>
      <c r="B19" s="1" t="s">
        <v>52</v>
      </c>
      <c r="C19" s="1" t="s">
        <v>258</v>
      </c>
      <c r="D19" s="1" t="s">
        <v>46</v>
      </c>
      <c r="E19" s="1" t="s">
        <v>29</v>
      </c>
      <c r="F19" s="1">
        <v>6</v>
      </c>
      <c r="G19" s="1">
        <v>6</v>
      </c>
      <c r="H19" s="1">
        <v>6</v>
      </c>
      <c r="I19" s="1">
        <v>6</v>
      </c>
      <c r="J19" s="1">
        <v>6</v>
      </c>
      <c r="K19" s="1">
        <v>6</v>
      </c>
      <c r="L19" s="1" t="s">
        <v>45</v>
      </c>
      <c r="M19" s="1" t="s">
        <v>45</v>
      </c>
      <c r="N19" s="1" t="s">
        <v>45</v>
      </c>
    </row>
    <row r="20" spans="1:14">
      <c r="F20" s="1">
        <f t="shared" ref="F20:K20" si="0">ROUND(AVERAGE(F3:F19),2)</f>
        <v>5.88</v>
      </c>
      <c r="G20" s="1">
        <f t="shared" si="0"/>
        <v>5.82</v>
      </c>
      <c r="H20" s="1">
        <f t="shared" si="0"/>
        <v>5.82</v>
      </c>
      <c r="I20" s="1">
        <f t="shared" si="0"/>
        <v>5.82</v>
      </c>
      <c r="J20" s="1">
        <f t="shared" si="0"/>
        <v>5.82</v>
      </c>
      <c r="K20" s="1">
        <f t="shared" si="0"/>
        <v>5.94</v>
      </c>
    </row>
  </sheetData>
  <pageMargins left="0.7" right="0.7" top="0.75" bottom="0.75" header="0.3" footer="0.3"/>
  <pageSetup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0003C-BC75-6646-9174-D9A61E2F3916}">
  <dimension ref="A1:P23"/>
  <sheetViews>
    <sheetView topLeftCell="E1" workbookViewId="0">
      <selection activeCell="M23" sqref="M23:O23"/>
    </sheetView>
  </sheetViews>
  <sheetFormatPr baseColWidth="10" defaultColWidth="8.83203125" defaultRowHeight="15"/>
  <cols>
    <col min="1" max="1" width="15.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19.83203125" style="1" bestFit="1" customWidth="1"/>
    <col min="11" max="15" width="9" style="1" customWidth="1"/>
    <col min="16" max="16" width="25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366</v>
      </c>
      <c r="C2" s="1" t="s">
        <v>51</v>
      </c>
      <c r="D2" s="1" t="s">
        <v>50</v>
      </c>
      <c r="E2" s="1" t="s">
        <v>49</v>
      </c>
      <c r="F2" s="1" t="s">
        <v>28</v>
      </c>
      <c r="G2" s="1" t="s">
        <v>353</v>
      </c>
      <c r="H2" s="1" t="s">
        <v>231</v>
      </c>
      <c r="I2" s="1" t="s">
        <v>352</v>
      </c>
      <c r="J2" s="1" t="s">
        <v>302</v>
      </c>
      <c r="K2" s="1">
        <v>6</v>
      </c>
      <c r="L2" s="1">
        <v>6</v>
      </c>
      <c r="M2" s="1">
        <v>6</v>
      </c>
      <c r="N2" s="1">
        <v>6</v>
      </c>
      <c r="O2" s="1">
        <v>6</v>
      </c>
      <c r="P2" s="1" t="s">
        <v>448</v>
      </c>
    </row>
    <row r="3" spans="1:16">
      <c r="A3" s="1" t="s">
        <v>105</v>
      </c>
      <c r="B3" s="1" t="s">
        <v>366</v>
      </c>
      <c r="C3" s="1" t="s">
        <v>51</v>
      </c>
      <c r="D3" s="1" t="s">
        <v>50</v>
      </c>
      <c r="E3" s="1" t="s">
        <v>49</v>
      </c>
      <c r="F3" s="1" t="s">
        <v>28</v>
      </c>
      <c r="G3" s="1" t="s">
        <v>353</v>
      </c>
      <c r="H3" s="1" t="s">
        <v>231</v>
      </c>
      <c r="I3" s="1" t="s">
        <v>352</v>
      </c>
      <c r="J3" s="1" t="s">
        <v>302</v>
      </c>
      <c r="K3" s="1">
        <v>6</v>
      </c>
      <c r="L3" s="1">
        <v>6</v>
      </c>
      <c r="M3" s="1">
        <v>5</v>
      </c>
      <c r="N3" s="1">
        <v>6</v>
      </c>
      <c r="O3" s="1">
        <v>6</v>
      </c>
      <c r="P3" s="1" t="s">
        <v>447</v>
      </c>
    </row>
    <row r="4" spans="1:16">
      <c r="A4" s="1" t="s">
        <v>101</v>
      </c>
      <c r="B4" s="1" t="s">
        <v>366</v>
      </c>
      <c r="C4" s="1" t="s">
        <v>51</v>
      </c>
      <c r="D4" s="1" t="s">
        <v>50</v>
      </c>
      <c r="E4" s="1" t="s">
        <v>49</v>
      </c>
      <c r="F4" s="1" t="s">
        <v>28</v>
      </c>
      <c r="G4" s="1" t="s">
        <v>353</v>
      </c>
      <c r="H4" s="1" t="s">
        <v>231</v>
      </c>
      <c r="I4" s="1" t="s">
        <v>352</v>
      </c>
      <c r="J4" s="1" t="s">
        <v>302</v>
      </c>
      <c r="K4" s="1">
        <v>5</v>
      </c>
      <c r="L4" s="1">
        <v>5</v>
      </c>
      <c r="M4" s="1">
        <v>3</v>
      </c>
      <c r="N4" s="1">
        <v>6</v>
      </c>
      <c r="O4" s="1">
        <v>2</v>
      </c>
      <c r="P4" s="1" t="s">
        <v>45</v>
      </c>
    </row>
    <row r="5" spans="1:16">
      <c r="A5" s="1" t="s">
        <v>98</v>
      </c>
      <c r="B5" s="1" t="s">
        <v>366</v>
      </c>
      <c r="C5" s="1" t="s">
        <v>51</v>
      </c>
      <c r="D5" s="1" t="s">
        <v>50</v>
      </c>
      <c r="E5" s="1" t="s">
        <v>49</v>
      </c>
      <c r="F5" s="1" t="s">
        <v>28</v>
      </c>
      <c r="G5" s="1" t="s">
        <v>353</v>
      </c>
      <c r="H5" s="1" t="s">
        <v>231</v>
      </c>
      <c r="I5" s="1" t="s">
        <v>352</v>
      </c>
      <c r="J5" s="1" t="s">
        <v>302</v>
      </c>
      <c r="K5" s="1">
        <v>6</v>
      </c>
      <c r="L5" s="1">
        <v>6</v>
      </c>
      <c r="M5" s="1">
        <v>6</v>
      </c>
      <c r="N5" s="1">
        <v>6</v>
      </c>
      <c r="O5" s="1">
        <v>6</v>
      </c>
      <c r="P5" s="1" t="s">
        <v>45</v>
      </c>
    </row>
    <row r="6" spans="1:16">
      <c r="A6" s="1" t="s">
        <v>94</v>
      </c>
      <c r="B6" s="1" t="s">
        <v>366</v>
      </c>
      <c r="C6" s="1" t="s">
        <v>51</v>
      </c>
      <c r="D6" s="1" t="s">
        <v>50</v>
      </c>
      <c r="E6" s="1" t="s">
        <v>49</v>
      </c>
      <c r="F6" s="1" t="s">
        <v>28</v>
      </c>
      <c r="G6" s="1" t="s">
        <v>353</v>
      </c>
      <c r="H6" s="1" t="s">
        <v>231</v>
      </c>
      <c r="I6" s="1" t="s">
        <v>352</v>
      </c>
      <c r="J6" s="1" t="s">
        <v>302</v>
      </c>
      <c r="K6" s="1">
        <v>6</v>
      </c>
      <c r="L6" s="1">
        <v>6</v>
      </c>
      <c r="M6" s="1">
        <v>6</v>
      </c>
      <c r="N6" s="1">
        <v>6</v>
      </c>
      <c r="O6" s="1">
        <v>6</v>
      </c>
      <c r="P6" s="1" t="s">
        <v>446</v>
      </c>
    </row>
    <row r="7" spans="1:16">
      <c r="A7" s="1" t="s">
        <v>90</v>
      </c>
      <c r="B7" s="1" t="s">
        <v>366</v>
      </c>
      <c r="C7" s="1" t="s">
        <v>51</v>
      </c>
      <c r="D7" s="1" t="s">
        <v>50</v>
      </c>
      <c r="E7" s="1" t="s">
        <v>49</v>
      </c>
      <c r="F7" s="1" t="s">
        <v>28</v>
      </c>
      <c r="G7" s="1" t="s">
        <v>353</v>
      </c>
      <c r="H7" s="1" t="s">
        <v>231</v>
      </c>
      <c r="I7" s="1" t="s">
        <v>352</v>
      </c>
      <c r="J7" s="1" t="s">
        <v>302</v>
      </c>
      <c r="K7" s="1">
        <v>6</v>
      </c>
      <c r="L7" s="1">
        <v>6</v>
      </c>
      <c r="M7" s="1">
        <v>6</v>
      </c>
      <c r="N7" s="1">
        <v>6</v>
      </c>
      <c r="O7" s="1">
        <v>6</v>
      </c>
      <c r="P7" s="1" t="s">
        <v>445</v>
      </c>
    </row>
    <row r="8" spans="1:16">
      <c r="A8" s="1" t="s">
        <v>87</v>
      </c>
      <c r="B8" s="1" t="s">
        <v>366</v>
      </c>
      <c r="C8" s="1" t="s">
        <v>51</v>
      </c>
      <c r="D8" s="1" t="s">
        <v>50</v>
      </c>
      <c r="E8" s="1" t="s">
        <v>49</v>
      </c>
      <c r="F8" s="1" t="s">
        <v>28</v>
      </c>
      <c r="G8" s="1" t="s">
        <v>353</v>
      </c>
      <c r="H8" s="1" t="s">
        <v>231</v>
      </c>
      <c r="I8" s="1" t="s">
        <v>352</v>
      </c>
      <c r="J8" s="1" t="s">
        <v>302</v>
      </c>
      <c r="K8" s="1">
        <v>6</v>
      </c>
      <c r="L8" s="1">
        <v>6</v>
      </c>
      <c r="M8" s="1">
        <v>6</v>
      </c>
      <c r="N8" s="1">
        <v>6</v>
      </c>
      <c r="O8" s="1">
        <v>6</v>
      </c>
      <c r="P8" s="1" t="s">
        <v>444</v>
      </c>
    </row>
    <row r="9" spans="1:16">
      <c r="A9" s="1" t="s">
        <v>83</v>
      </c>
      <c r="B9" s="1" t="s">
        <v>366</v>
      </c>
      <c r="C9" s="1" t="s">
        <v>51</v>
      </c>
      <c r="D9" s="1" t="s">
        <v>50</v>
      </c>
      <c r="E9" s="1" t="s">
        <v>49</v>
      </c>
      <c r="F9" s="1" t="s">
        <v>28</v>
      </c>
      <c r="G9" s="1" t="s">
        <v>353</v>
      </c>
      <c r="H9" s="1" t="s">
        <v>231</v>
      </c>
      <c r="I9" s="1" t="s">
        <v>352</v>
      </c>
      <c r="J9" s="1" t="s">
        <v>302</v>
      </c>
      <c r="K9" s="1">
        <v>6</v>
      </c>
      <c r="L9" s="1">
        <v>6</v>
      </c>
      <c r="M9" s="1">
        <v>6</v>
      </c>
      <c r="N9" s="1">
        <v>6</v>
      </c>
      <c r="O9" s="1">
        <v>6</v>
      </c>
      <c r="P9" s="1" t="s">
        <v>45</v>
      </c>
    </row>
    <row r="10" spans="1:16">
      <c r="A10" s="1" t="s">
        <v>79</v>
      </c>
      <c r="B10" s="1" t="s">
        <v>366</v>
      </c>
      <c r="C10" s="1" t="s">
        <v>51</v>
      </c>
      <c r="D10" s="1" t="s">
        <v>50</v>
      </c>
      <c r="E10" s="1" t="s">
        <v>49</v>
      </c>
      <c r="F10" s="1" t="s">
        <v>28</v>
      </c>
      <c r="G10" s="1" t="s">
        <v>353</v>
      </c>
      <c r="H10" s="1" t="s">
        <v>231</v>
      </c>
      <c r="I10" s="1" t="s">
        <v>352</v>
      </c>
      <c r="J10" s="1" t="s">
        <v>302</v>
      </c>
      <c r="K10" s="1">
        <v>6</v>
      </c>
      <c r="L10" s="1">
        <v>6</v>
      </c>
      <c r="M10" s="1">
        <v>6</v>
      </c>
      <c r="N10" s="1">
        <v>6</v>
      </c>
      <c r="O10" s="1">
        <v>6</v>
      </c>
      <c r="P10" s="1" t="s">
        <v>443</v>
      </c>
    </row>
    <row r="11" spans="1:16">
      <c r="A11" s="1" t="s">
        <v>78</v>
      </c>
      <c r="B11" s="1" t="s">
        <v>366</v>
      </c>
      <c r="C11" s="1" t="s">
        <v>51</v>
      </c>
      <c r="D11" s="1" t="s">
        <v>50</v>
      </c>
      <c r="E11" s="1" t="s">
        <v>49</v>
      </c>
      <c r="F11" s="1" t="s">
        <v>28</v>
      </c>
      <c r="G11" s="1" t="s">
        <v>353</v>
      </c>
      <c r="H11" s="1" t="s">
        <v>231</v>
      </c>
      <c r="I11" s="1" t="s">
        <v>352</v>
      </c>
      <c r="J11" s="1" t="s">
        <v>302</v>
      </c>
      <c r="K11" s="1">
        <v>5</v>
      </c>
      <c r="L11" s="1">
        <v>5</v>
      </c>
      <c r="M11" s="1">
        <v>5</v>
      </c>
      <c r="N11" s="1">
        <v>5</v>
      </c>
      <c r="O11" s="1">
        <v>5</v>
      </c>
      <c r="P11" s="1" t="s">
        <v>45</v>
      </c>
    </row>
    <row r="12" spans="1:16">
      <c r="A12" s="1" t="s">
        <v>77</v>
      </c>
      <c r="B12" s="1" t="s">
        <v>366</v>
      </c>
      <c r="C12" s="1" t="s">
        <v>51</v>
      </c>
      <c r="D12" s="1" t="s">
        <v>50</v>
      </c>
      <c r="E12" s="1" t="s">
        <v>49</v>
      </c>
      <c r="F12" s="1" t="s">
        <v>28</v>
      </c>
      <c r="G12" s="1" t="s">
        <v>353</v>
      </c>
      <c r="H12" s="1" t="s">
        <v>231</v>
      </c>
      <c r="I12" s="1" t="s">
        <v>352</v>
      </c>
      <c r="J12" s="1" t="s">
        <v>302</v>
      </c>
      <c r="K12" s="1">
        <v>6</v>
      </c>
      <c r="L12" s="1">
        <v>6</v>
      </c>
      <c r="M12" s="1">
        <v>6</v>
      </c>
      <c r="N12" s="1">
        <v>6</v>
      </c>
      <c r="O12" s="1">
        <v>6</v>
      </c>
      <c r="P12" s="1" t="s">
        <v>442</v>
      </c>
    </row>
    <row r="13" spans="1:16">
      <c r="A13" s="1" t="s">
        <v>73</v>
      </c>
      <c r="B13" s="1" t="s">
        <v>366</v>
      </c>
      <c r="C13" s="1" t="s">
        <v>51</v>
      </c>
      <c r="D13" s="1" t="s">
        <v>50</v>
      </c>
      <c r="E13" s="1" t="s">
        <v>49</v>
      </c>
      <c r="F13" s="1" t="s">
        <v>28</v>
      </c>
      <c r="G13" s="1" t="s">
        <v>353</v>
      </c>
      <c r="H13" s="1" t="s">
        <v>231</v>
      </c>
      <c r="I13" s="1" t="s">
        <v>352</v>
      </c>
      <c r="J13" s="1" t="s">
        <v>302</v>
      </c>
      <c r="K13" s="1">
        <v>5</v>
      </c>
      <c r="L13" s="1">
        <v>5</v>
      </c>
      <c r="M13" s="1">
        <v>5</v>
      </c>
      <c r="N13" s="1">
        <v>5</v>
      </c>
      <c r="O13" s="1">
        <v>5</v>
      </c>
      <c r="P13" s="1" t="s">
        <v>45</v>
      </c>
    </row>
    <row r="14" spans="1:16">
      <c r="A14" s="1" t="s">
        <v>69</v>
      </c>
      <c r="B14" s="1" t="s">
        <v>366</v>
      </c>
      <c r="C14" s="1" t="s">
        <v>51</v>
      </c>
      <c r="D14" s="1" t="s">
        <v>50</v>
      </c>
      <c r="E14" s="1" t="s">
        <v>49</v>
      </c>
      <c r="F14" s="1" t="s">
        <v>28</v>
      </c>
      <c r="G14" s="1" t="s">
        <v>353</v>
      </c>
      <c r="H14" s="1" t="s">
        <v>231</v>
      </c>
      <c r="I14" s="1" t="s">
        <v>352</v>
      </c>
      <c r="J14" s="1" t="s">
        <v>302</v>
      </c>
      <c r="K14" s="1">
        <v>6</v>
      </c>
      <c r="L14" s="1">
        <v>6</v>
      </c>
      <c r="M14" s="1">
        <v>5</v>
      </c>
      <c r="N14" s="1">
        <v>6</v>
      </c>
      <c r="O14" s="1">
        <v>5</v>
      </c>
      <c r="P14" s="1" t="s">
        <v>45</v>
      </c>
    </row>
    <row r="15" spans="1:16">
      <c r="A15" s="1" t="s">
        <v>65</v>
      </c>
      <c r="B15" s="1" t="s">
        <v>366</v>
      </c>
      <c r="C15" s="1" t="s">
        <v>51</v>
      </c>
      <c r="D15" s="1" t="s">
        <v>50</v>
      </c>
      <c r="E15" s="1" t="s">
        <v>49</v>
      </c>
      <c r="F15" s="1" t="s">
        <v>28</v>
      </c>
      <c r="G15" s="1" t="s">
        <v>353</v>
      </c>
      <c r="H15" s="1" t="s">
        <v>231</v>
      </c>
      <c r="I15" s="1" t="s">
        <v>352</v>
      </c>
      <c r="J15" s="1" t="s">
        <v>302</v>
      </c>
      <c r="K15" s="1">
        <v>6</v>
      </c>
      <c r="L15" s="1">
        <v>6</v>
      </c>
      <c r="M15" s="1">
        <v>6</v>
      </c>
      <c r="N15" s="1">
        <v>6</v>
      </c>
      <c r="O15" s="1">
        <v>4</v>
      </c>
      <c r="P15" s="1" t="s">
        <v>441</v>
      </c>
    </row>
    <row r="16" spans="1:16">
      <c r="A16" s="1" t="s">
        <v>61</v>
      </c>
      <c r="B16" s="1" t="s">
        <v>366</v>
      </c>
      <c r="C16" s="1" t="s">
        <v>51</v>
      </c>
      <c r="D16" s="1" t="s">
        <v>50</v>
      </c>
      <c r="E16" s="1" t="s">
        <v>49</v>
      </c>
      <c r="F16" s="1" t="s">
        <v>28</v>
      </c>
      <c r="G16" s="1" t="s">
        <v>353</v>
      </c>
      <c r="H16" s="1" t="s">
        <v>231</v>
      </c>
      <c r="I16" s="1" t="s">
        <v>352</v>
      </c>
      <c r="J16" s="1" t="s">
        <v>302</v>
      </c>
      <c r="K16" s="1">
        <v>6</v>
      </c>
      <c r="L16" s="1">
        <v>6</v>
      </c>
      <c r="M16" s="1">
        <v>6</v>
      </c>
      <c r="N16" s="1">
        <v>6</v>
      </c>
      <c r="O16" s="1">
        <v>6</v>
      </c>
      <c r="P16" s="1" t="s">
        <v>45</v>
      </c>
    </row>
    <row r="17" spans="1:16">
      <c r="A17" s="1" t="s">
        <v>57</v>
      </c>
      <c r="B17" s="1" t="s">
        <v>366</v>
      </c>
      <c r="C17" s="1" t="s">
        <v>51</v>
      </c>
      <c r="D17" s="1" t="s">
        <v>50</v>
      </c>
      <c r="E17" s="1" t="s">
        <v>49</v>
      </c>
      <c r="F17" s="1" t="s">
        <v>28</v>
      </c>
      <c r="G17" s="1" t="s">
        <v>353</v>
      </c>
      <c r="H17" s="1" t="s">
        <v>231</v>
      </c>
      <c r="I17" s="1" t="s">
        <v>352</v>
      </c>
      <c r="J17" s="1" t="s">
        <v>302</v>
      </c>
      <c r="K17" s="1">
        <v>6</v>
      </c>
      <c r="L17" s="1">
        <v>6</v>
      </c>
      <c r="M17" s="1">
        <v>6</v>
      </c>
      <c r="N17" s="1">
        <v>6</v>
      </c>
      <c r="O17" s="1">
        <v>6</v>
      </c>
      <c r="P17" s="1" t="s">
        <v>440</v>
      </c>
    </row>
    <row r="18" spans="1:16">
      <c r="A18" s="1" t="s">
        <v>109</v>
      </c>
      <c r="B18" s="1" t="s">
        <v>366</v>
      </c>
      <c r="C18" s="1" t="s">
        <v>51</v>
      </c>
      <c r="D18" s="1" t="s">
        <v>50</v>
      </c>
      <c r="E18" s="1" t="s">
        <v>49</v>
      </c>
      <c r="F18" s="1" t="s">
        <v>28</v>
      </c>
      <c r="G18" s="1" t="s">
        <v>353</v>
      </c>
      <c r="H18" s="1" t="s">
        <v>47</v>
      </c>
      <c r="I18" s="1" t="s">
        <v>439</v>
      </c>
      <c r="J18" s="1" t="s">
        <v>302</v>
      </c>
      <c r="K18" s="1">
        <v>5</v>
      </c>
      <c r="L18" s="1">
        <v>5</v>
      </c>
      <c r="M18" s="1">
        <v>6</v>
      </c>
      <c r="N18" s="1">
        <v>6</v>
      </c>
      <c r="O18" s="1">
        <v>5</v>
      </c>
      <c r="P18" s="1" t="s">
        <v>45</v>
      </c>
    </row>
    <row r="19" spans="1:16">
      <c r="A19" s="1" t="s">
        <v>105</v>
      </c>
      <c r="B19" s="1" t="s">
        <v>366</v>
      </c>
      <c r="C19" s="1" t="s">
        <v>51</v>
      </c>
      <c r="D19" s="1" t="s">
        <v>50</v>
      </c>
      <c r="E19" s="1" t="s">
        <v>49</v>
      </c>
      <c r="F19" s="1" t="s">
        <v>28</v>
      </c>
      <c r="G19" s="1" t="s">
        <v>353</v>
      </c>
      <c r="H19" s="1" t="s">
        <v>47</v>
      </c>
      <c r="I19" s="1" t="s">
        <v>439</v>
      </c>
      <c r="J19" s="1" t="s">
        <v>302</v>
      </c>
      <c r="K19" s="1">
        <v>6</v>
      </c>
      <c r="L19" s="1">
        <v>5</v>
      </c>
      <c r="M19" s="1">
        <v>5</v>
      </c>
      <c r="N19" s="1">
        <v>6</v>
      </c>
      <c r="O19" s="1">
        <v>4</v>
      </c>
      <c r="P19" s="1" t="s">
        <v>45</v>
      </c>
    </row>
    <row r="20" spans="1:16">
      <c r="A20" s="1" t="s">
        <v>101</v>
      </c>
      <c r="B20" s="1" t="s">
        <v>366</v>
      </c>
      <c r="C20" s="1" t="s">
        <v>51</v>
      </c>
      <c r="D20" s="1" t="s">
        <v>50</v>
      </c>
      <c r="E20" s="1" t="s">
        <v>49</v>
      </c>
      <c r="F20" s="1" t="s">
        <v>28</v>
      </c>
      <c r="G20" s="1" t="s">
        <v>353</v>
      </c>
      <c r="H20" s="1" t="s">
        <v>47</v>
      </c>
      <c r="I20" s="1" t="s">
        <v>439</v>
      </c>
      <c r="J20" s="1" t="s">
        <v>302</v>
      </c>
      <c r="K20" s="1">
        <v>6</v>
      </c>
      <c r="L20" s="1">
        <v>5</v>
      </c>
      <c r="M20" s="1">
        <v>4</v>
      </c>
      <c r="N20" s="1">
        <v>6</v>
      </c>
      <c r="O20" s="1">
        <v>6</v>
      </c>
      <c r="P20" s="1" t="s">
        <v>45</v>
      </c>
    </row>
    <row r="21" spans="1:16">
      <c r="A21" s="1" t="s">
        <v>98</v>
      </c>
      <c r="B21" s="1" t="s">
        <v>366</v>
      </c>
      <c r="C21" s="1" t="s">
        <v>51</v>
      </c>
      <c r="D21" s="1" t="s">
        <v>50</v>
      </c>
      <c r="E21" s="1" t="s">
        <v>49</v>
      </c>
      <c r="F21" s="1" t="s">
        <v>28</v>
      </c>
      <c r="G21" s="1" t="s">
        <v>353</v>
      </c>
      <c r="H21" s="1" t="s">
        <v>47</v>
      </c>
      <c r="I21" s="1" t="s">
        <v>439</v>
      </c>
      <c r="J21" s="1" t="s">
        <v>302</v>
      </c>
      <c r="K21" s="1">
        <v>6</v>
      </c>
      <c r="L21" s="1">
        <v>6</v>
      </c>
      <c r="M21" s="1">
        <v>6</v>
      </c>
      <c r="N21" s="1">
        <v>6</v>
      </c>
      <c r="O21" s="1">
        <v>6</v>
      </c>
      <c r="P21" s="1" t="s">
        <v>431</v>
      </c>
    </row>
    <row r="22" spans="1:16">
      <c r="A22" s="1" t="s">
        <v>94</v>
      </c>
      <c r="B22" s="1" t="s">
        <v>366</v>
      </c>
      <c r="C22" s="1" t="s">
        <v>51</v>
      </c>
      <c r="D22" s="1" t="s">
        <v>50</v>
      </c>
      <c r="E22" s="1" t="s">
        <v>49</v>
      </c>
      <c r="F22" s="1" t="s">
        <v>28</v>
      </c>
      <c r="G22" s="1" t="s">
        <v>353</v>
      </c>
      <c r="H22" s="1" t="s">
        <v>47</v>
      </c>
      <c r="I22" s="1" t="s">
        <v>439</v>
      </c>
      <c r="J22" s="1" t="s">
        <v>302</v>
      </c>
      <c r="K22" s="1">
        <v>6</v>
      </c>
      <c r="L22" s="1">
        <v>6</v>
      </c>
      <c r="M22" s="1">
        <v>6</v>
      </c>
      <c r="N22" s="1">
        <v>6</v>
      </c>
      <c r="O22" s="1">
        <v>6</v>
      </c>
      <c r="P22" s="1" t="s">
        <v>438</v>
      </c>
    </row>
    <row r="23" spans="1:16">
      <c r="K23" s="1">
        <f>AVERAGE(K2:K22)</f>
        <v>5.8095238095238093</v>
      </c>
      <c r="L23" s="1">
        <f>AVERAGE(L2:L22)</f>
        <v>5.7142857142857144</v>
      </c>
      <c r="M23" s="1">
        <f>AVERAGE(M2:M22)</f>
        <v>5.5238095238095237</v>
      </c>
      <c r="N23" s="1">
        <f>AVERAGE(N2:N22)</f>
        <v>5.9047619047619051</v>
      </c>
      <c r="O23" s="1">
        <f>AVERAGE(O2:O22)</f>
        <v>5.4285714285714288</v>
      </c>
    </row>
  </sheetData>
  <pageMargins left="0.7" right="0.7" top="0.75" bottom="0.75" header="0.3" footer="0.3"/>
  <pageSetup orientation="portrait"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E430E-5B1D-A64C-B800-659AAA994C82}">
  <dimension ref="A1:P5"/>
  <sheetViews>
    <sheetView topLeftCell="C1" workbookViewId="0">
      <selection activeCell="C2" sqref="A2:XFD4"/>
    </sheetView>
  </sheetViews>
  <sheetFormatPr baseColWidth="10" defaultColWidth="8.83203125" defaultRowHeight="15"/>
  <cols>
    <col min="1" max="1" width="14.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1640625" style="1" bestFit="1" customWidth="1"/>
    <col min="10" max="10" width="17.83203125" style="1" bestFit="1" customWidth="1"/>
    <col min="11" max="15" width="7.1640625" style="1" customWidth="1"/>
    <col min="16" max="16" width="23.164062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366</v>
      </c>
      <c r="C2" s="1" t="s">
        <v>51</v>
      </c>
      <c r="D2" s="1" t="s">
        <v>50</v>
      </c>
      <c r="E2" s="1" t="s">
        <v>49</v>
      </c>
      <c r="F2" s="1" t="s">
        <v>28</v>
      </c>
      <c r="G2" s="1" t="s">
        <v>450</v>
      </c>
      <c r="H2" s="1" t="s">
        <v>27</v>
      </c>
      <c r="I2" s="1" t="s">
        <v>449</v>
      </c>
      <c r="J2" s="1" t="s">
        <v>29</v>
      </c>
      <c r="K2" s="1">
        <v>4</v>
      </c>
      <c r="L2" s="1">
        <v>5</v>
      </c>
      <c r="M2" s="1">
        <v>5</v>
      </c>
      <c r="N2" s="1">
        <v>5</v>
      </c>
      <c r="O2" s="1">
        <v>5</v>
      </c>
      <c r="P2" s="1" t="s">
        <v>45</v>
      </c>
    </row>
    <row r="3" spans="1:16">
      <c r="A3" s="1" t="s">
        <v>105</v>
      </c>
      <c r="B3" s="1" t="s">
        <v>366</v>
      </c>
      <c r="C3" s="1" t="s">
        <v>51</v>
      </c>
      <c r="D3" s="1" t="s">
        <v>50</v>
      </c>
      <c r="E3" s="1" t="s">
        <v>49</v>
      </c>
      <c r="F3" s="1" t="s">
        <v>28</v>
      </c>
      <c r="G3" s="1" t="s">
        <v>450</v>
      </c>
      <c r="H3" s="1" t="s">
        <v>27</v>
      </c>
      <c r="I3" s="1" t="s">
        <v>449</v>
      </c>
      <c r="J3" s="1" t="s">
        <v>29</v>
      </c>
      <c r="K3" s="1">
        <v>6</v>
      </c>
      <c r="L3" s="1">
        <v>6</v>
      </c>
      <c r="M3" s="1">
        <v>6</v>
      </c>
      <c r="N3" s="1">
        <v>6</v>
      </c>
      <c r="O3" s="1">
        <v>6</v>
      </c>
      <c r="P3" s="1" t="s">
        <v>45</v>
      </c>
    </row>
    <row r="4" spans="1:16">
      <c r="A4" s="1" t="s">
        <v>101</v>
      </c>
      <c r="B4" s="1" t="s">
        <v>366</v>
      </c>
      <c r="C4" s="1" t="s">
        <v>51</v>
      </c>
      <c r="D4" s="1" t="s">
        <v>50</v>
      </c>
      <c r="E4" s="1" t="s">
        <v>49</v>
      </c>
      <c r="F4" s="1" t="s">
        <v>28</v>
      </c>
      <c r="G4" s="1" t="s">
        <v>450</v>
      </c>
      <c r="H4" s="1" t="s">
        <v>27</v>
      </c>
      <c r="I4" s="1" t="s">
        <v>449</v>
      </c>
      <c r="J4" s="1" t="s">
        <v>29</v>
      </c>
      <c r="K4" s="1">
        <v>5</v>
      </c>
      <c r="L4" s="1">
        <v>5</v>
      </c>
      <c r="M4" s="1">
        <v>5</v>
      </c>
      <c r="N4" s="1">
        <v>6</v>
      </c>
      <c r="O4" s="1">
        <v>6</v>
      </c>
      <c r="P4" s="1" t="s">
        <v>45</v>
      </c>
    </row>
    <row r="5" spans="1:16">
      <c r="K5" s="1">
        <f>AVERAGE(K2:K4)</f>
        <v>5</v>
      </c>
      <c r="L5" s="1">
        <f>AVERAGE(L2:L4)</f>
        <v>5.333333333333333</v>
      </c>
      <c r="M5" s="1">
        <f>AVERAGE(M2:M4)</f>
        <v>5.333333333333333</v>
      </c>
      <c r="N5" s="1">
        <f>AVERAGE(N2:N4)</f>
        <v>5.666666666666667</v>
      </c>
      <c r="O5" s="1">
        <f>AVERAGE(O2:O4)</f>
        <v>5.666666666666667</v>
      </c>
    </row>
  </sheetData>
  <pageMargins left="0.7" right="0.7" top="0.75" bottom="0.75" header="0.3" footer="0.3"/>
  <pageSetup orientation="portrait"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2C15-ACCF-D148-AC09-12BCC7107825}">
  <dimension ref="A1:V15"/>
  <sheetViews>
    <sheetView topLeftCell="C1" workbookViewId="0">
      <selection activeCell="M15" sqref="M15:O15"/>
    </sheetView>
  </sheetViews>
  <sheetFormatPr baseColWidth="10" defaultColWidth="8.83203125" defaultRowHeight="15"/>
  <cols>
    <col min="1" max="1" width="15.1640625" style="1" bestFit="1" customWidth="1"/>
    <col min="2" max="2" width="9.332031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5.83203125" style="1" bestFit="1" customWidth="1"/>
    <col min="10" max="10" width="17.83203125" style="1" bestFit="1" customWidth="1"/>
    <col min="11" max="21" width="10.33203125" style="1" customWidth="1"/>
    <col min="22" max="22" width="255" style="1" bestFit="1" customWidth="1"/>
    <col min="23" max="16384" width="8.83203125" style="1"/>
  </cols>
  <sheetData>
    <row r="1" spans="1:22">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153</v>
      </c>
    </row>
    <row r="2" spans="1:22">
      <c r="A2" s="1" t="s">
        <v>109</v>
      </c>
      <c r="B2" s="1" t="s">
        <v>455</v>
      </c>
      <c r="C2" s="1" t="s">
        <v>51</v>
      </c>
      <c r="D2" s="1" t="s">
        <v>50</v>
      </c>
      <c r="E2" s="1" t="s">
        <v>49</v>
      </c>
      <c r="F2" s="1" t="s">
        <v>44</v>
      </c>
      <c r="G2" s="1" t="s">
        <v>48</v>
      </c>
      <c r="H2" s="1" t="s">
        <v>454</v>
      </c>
      <c r="I2" s="1" t="s">
        <v>453</v>
      </c>
      <c r="J2" s="1" t="s">
        <v>29</v>
      </c>
      <c r="K2" s="1">
        <v>6</v>
      </c>
      <c r="L2" s="1">
        <v>5</v>
      </c>
      <c r="M2" s="1">
        <v>5</v>
      </c>
      <c r="N2" s="1">
        <v>6</v>
      </c>
      <c r="O2" s="1">
        <v>6</v>
      </c>
      <c r="P2" s="1">
        <v>6</v>
      </c>
      <c r="Q2" s="1">
        <v>5</v>
      </c>
      <c r="R2" s="1">
        <v>5</v>
      </c>
      <c r="S2" s="1">
        <v>5</v>
      </c>
      <c r="T2" s="1">
        <v>5</v>
      </c>
      <c r="U2" s="1">
        <v>5</v>
      </c>
      <c r="V2" s="1" t="s">
        <v>461</v>
      </c>
    </row>
    <row r="3" spans="1:22">
      <c r="A3" s="1" t="s">
        <v>105</v>
      </c>
      <c r="B3" s="1" t="s">
        <v>455</v>
      </c>
      <c r="C3" s="1" t="s">
        <v>51</v>
      </c>
      <c r="D3" s="1" t="s">
        <v>50</v>
      </c>
      <c r="E3" s="1" t="s">
        <v>49</v>
      </c>
      <c r="F3" s="1" t="s">
        <v>44</v>
      </c>
      <c r="G3" s="1" t="s">
        <v>48</v>
      </c>
      <c r="H3" s="1" t="s">
        <v>454</v>
      </c>
      <c r="I3" s="1" t="s">
        <v>453</v>
      </c>
      <c r="J3" s="1" t="s">
        <v>29</v>
      </c>
      <c r="K3" s="1">
        <v>5</v>
      </c>
      <c r="L3" s="1">
        <v>5</v>
      </c>
      <c r="M3" s="1">
        <v>5</v>
      </c>
      <c r="N3" s="1">
        <v>5</v>
      </c>
      <c r="O3" s="1">
        <v>5</v>
      </c>
      <c r="P3" s="1">
        <v>5</v>
      </c>
      <c r="Q3" s="1">
        <v>5</v>
      </c>
      <c r="R3" s="1">
        <v>5</v>
      </c>
      <c r="S3" s="1">
        <v>5</v>
      </c>
      <c r="T3" s="1">
        <v>5</v>
      </c>
      <c r="U3" s="1">
        <v>5</v>
      </c>
      <c r="V3" s="1" t="s">
        <v>45</v>
      </c>
    </row>
    <row r="4" spans="1:22">
      <c r="A4" s="1" t="s">
        <v>101</v>
      </c>
      <c r="B4" s="1" t="s">
        <v>455</v>
      </c>
      <c r="C4" s="1" t="s">
        <v>51</v>
      </c>
      <c r="D4" s="1" t="s">
        <v>50</v>
      </c>
      <c r="E4" s="1" t="s">
        <v>49</v>
      </c>
      <c r="F4" s="1" t="s">
        <v>44</v>
      </c>
      <c r="G4" s="1" t="s">
        <v>48</v>
      </c>
      <c r="H4" s="1" t="s">
        <v>454</v>
      </c>
      <c r="I4" s="1" t="s">
        <v>453</v>
      </c>
      <c r="J4" s="1" t="s">
        <v>29</v>
      </c>
      <c r="K4" s="1">
        <v>6</v>
      </c>
      <c r="L4" s="1">
        <v>6</v>
      </c>
      <c r="M4" s="1">
        <v>6</v>
      </c>
      <c r="N4" s="1">
        <v>6</v>
      </c>
      <c r="O4" s="1">
        <v>6</v>
      </c>
      <c r="P4" s="1">
        <v>6</v>
      </c>
      <c r="Q4" s="1">
        <v>6</v>
      </c>
      <c r="R4" s="1">
        <v>6</v>
      </c>
      <c r="S4" s="1">
        <v>6</v>
      </c>
      <c r="T4" s="1">
        <v>6</v>
      </c>
      <c r="U4" s="1">
        <v>6</v>
      </c>
      <c r="V4" s="1" t="s">
        <v>45</v>
      </c>
    </row>
    <row r="5" spans="1:22">
      <c r="A5" s="1" t="s">
        <v>98</v>
      </c>
      <c r="B5" s="1" t="s">
        <v>455</v>
      </c>
      <c r="C5" s="1" t="s">
        <v>51</v>
      </c>
      <c r="D5" s="1" t="s">
        <v>50</v>
      </c>
      <c r="E5" s="1" t="s">
        <v>49</v>
      </c>
      <c r="F5" s="1" t="s">
        <v>44</v>
      </c>
      <c r="G5" s="1" t="s">
        <v>48</v>
      </c>
      <c r="H5" s="1" t="s">
        <v>454</v>
      </c>
      <c r="I5" s="1" t="s">
        <v>453</v>
      </c>
      <c r="J5" s="1" t="s">
        <v>29</v>
      </c>
      <c r="K5" s="1">
        <v>6</v>
      </c>
      <c r="L5" s="1">
        <v>6</v>
      </c>
      <c r="M5" s="1">
        <v>6</v>
      </c>
      <c r="N5" s="1">
        <v>6</v>
      </c>
      <c r="O5" s="1">
        <v>5</v>
      </c>
      <c r="P5" s="1">
        <v>6</v>
      </c>
      <c r="Q5" s="1">
        <v>6</v>
      </c>
      <c r="R5" s="1">
        <v>6</v>
      </c>
      <c r="S5" s="1">
        <v>6</v>
      </c>
      <c r="T5" s="1">
        <v>6</v>
      </c>
      <c r="U5" s="1">
        <v>6</v>
      </c>
      <c r="V5" s="1" t="s">
        <v>45</v>
      </c>
    </row>
    <row r="6" spans="1:22">
      <c r="A6" s="1" t="s">
        <v>94</v>
      </c>
      <c r="B6" s="1" t="s">
        <v>455</v>
      </c>
      <c r="C6" s="1" t="s">
        <v>51</v>
      </c>
      <c r="D6" s="1" t="s">
        <v>50</v>
      </c>
      <c r="E6" s="1" t="s">
        <v>49</v>
      </c>
      <c r="F6" s="1" t="s">
        <v>44</v>
      </c>
      <c r="G6" s="1" t="s">
        <v>48</v>
      </c>
      <c r="H6" s="1" t="s">
        <v>454</v>
      </c>
      <c r="I6" s="1" t="s">
        <v>453</v>
      </c>
      <c r="J6" s="1" t="s">
        <v>29</v>
      </c>
      <c r="K6" s="1">
        <v>6</v>
      </c>
      <c r="L6" s="1">
        <v>6</v>
      </c>
      <c r="M6" s="1">
        <v>6</v>
      </c>
      <c r="N6" s="1">
        <v>6</v>
      </c>
      <c r="O6" s="1">
        <v>6</v>
      </c>
      <c r="P6" s="1">
        <v>6</v>
      </c>
      <c r="Q6" s="1">
        <v>6</v>
      </c>
      <c r="R6" s="1">
        <v>6</v>
      </c>
      <c r="S6" s="1">
        <v>6</v>
      </c>
      <c r="T6" s="1">
        <v>6</v>
      </c>
      <c r="U6" s="1">
        <v>6</v>
      </c>
      <c r="V6" s="1" t="s">
        <v>460</v>
      </c>
    </row>
    <row r="7" spans="1:22">
      <c r="A7" s="1" t="s">
        <v>90</v>
      </c>
      <c r="B7" s="1" t="s">
        <v>455</v>
      </c>
      <c r="C7" s="1" t="s">
        <v>51</v>
      </c>
      <c r="D7" s="1" t="s">
        <v>50</v>
      </c>
      <c r="E7" s="1" t="s">
        <v>49</v>
      </c>
      <c r="F7" s="1" t="s">
        <v>44</v>
      </c>
      <c r="G7" s="1" t="s">
        <v>48</v>
      </c>
      <c r="H7" s="1" t="s">
        <v>454</v>
      </c>
      <c r="I7" s="1" t="s">
        <v>453</v>
      </c>
      <c r="J7" s="1" t="s">
        <v>29</v>
      </c>
      <c r="K7" s="1">
        <v>6</v>
      </c>
      <c r="L7" s="1">
        <v>6</v>
      </c>
      <c r="M7" s="1">
        <v>6</v>
      </c>
      <c r="N7" s="1">
        <v>6</v>
      </c>
      <c r="O7" s="1">
        <v>6</v>
      </c>
      <c r="P7" s="1">
        <v>6</v>
      </c>
      <c r="Q7" s="1">
        <v>6</v>
      </c>
      <c r="R7" s="1">
        <v>6</v>
      </c>
      <c r="S7" s="1">
        <v>6</v>
      </c>
      <c r="T7" s="1">
        <v>6</v>
      </c>
      <c r="U7" s="1">
        <v>6</v>
      </c>
      <c r="V7" s="1" t="s">
        <v>459</v>
      </c>
    </row>
    <row r="8" spans="1:22">
      <c r="A8" s="1" t="s">
        <v>87</v>
      </c>
      <c r="B8" s="1" t="s">
        <v>455</v>
      </c>
      <c r="C8" s="1" t="s">
        <v>51</v>
      </c>
      <c r="D8" s="1" t="s">
        <v>50</v>
      </c>
      <c r="E8" s="1" t="s">
        <v>49</v>
      </c>
      <c r="F8" s="1" t="s">
        <v>44</v>
      </c>
      <c r="G8" s="1" t="s">
        <v>48</v>
      </c>
      <c r="H8" s="1" t="s">
        <v>454</v>
      </c>
      <c r="I8" s="1" t="s">
        <v>453</v>
      </c>
      <c r="J8" s="1" t="s">
        <v>29</v>
      </c>
      <c r="K8" s="1">
        <v>6</v>
      </c>
      <c r="L8" s="1">
        <v>6</v>
      </c>
      <c r="M8" s="1">
        <v>5</v>
      </c>
      <c r="N8" s="1">
        <v>6</v>
      </c>
      <c r="O8" s="1">
        <v>6</v>
      </c>
      <c r="P8" s="1">
        <v>6</v>
      </c>
      <c r="Q8" s="1">
        <v>6</v>
      </c>
      <c r="R8" s="1">
        <v>6</v>
      </c>
      <c r="S8" s="1">
        <v>6</v>
      </c>
      <c r="T8" s="1">
        <v>6</v>
      </c>
      <c r="U8" s="1">
        <v>6</v>
      </c>
      <c r="V8" s="1" t="s">
        <v>45</v>
      </c>
    </row>
    <row r="9" spans="1:22">
      <c r="A9" s="1" t="s">
        <v>83</v>
      </c>
      <c r="B9" s="1" t="s">
        <v>455</v>
      </c>
      <c r="C9" s="1" t="s">
        <v>51</v>
      </c>
      <c r="D9" s="1" t="s">
        <v>50</v>
      </c>
      <c r="E9" s="1" t="s">
        <v>49</v>
      </c>
      <c r="F9" s="1" t="s">
        <v>44</v>
      </c>
      <c r="G9" s="1" t="s">
        <v>48</v>
      </c>
      <c r="H9" s="1" t="s">
        <v>454</v>
      </c>
      <c r="I9" s="1" t="s">
        <v>453</v>
      </c>
      <c r="J9" s="1" t="s">
        <v>29</v>
      </c>
      <c r="K9" s="1">
        <v>6</v>
      </c>
      <c r="L9" s="1">
        <v>6</v>
      </c>
      <c r="M9" s="1">
        <v>6</v>
      </c>
      <c r="N9" s="1">
        <v>6</v>
      </c>
      <c r="O9" s="1">
        <v>6</v>
      </c>
      <c r="P9" s="1">
        <v>6</v>
      </c>
      <c r="Q9" s="1">
        <v>6</v>
      </c>
      <c r="R9" s="1">
        <v>6</v>
      </c>
      <c r="S9" s="1">
        <v>6</v>
      </c>
      <c r="T9" s="1">
        <v>6</v>
      </c>
      <c r="U9" s="1">
        <v>6</v>
      </c>
      <c r="V9" s="1" t="s">
        <v>458</v>
      </c>
    </row>
    <row r="10" spans="1:22">
      <c r="A10" s="1" t="s">
        <v>79</v>
      </c>
      <c r="B10" s="1" t="s">
        <v>455</v>
      </c>
      <c r="C10" s="1" t="s">
        <v>51</v>
      </c>
      <c r="D10" s="1" t="s">
        <v>50</v>
      </c>
      <c r="E10" s="1" t="s">
        <v>49</v>
      </c>
      <c r="F10" s="1" t="s">
        <v>44</v>
      </c>
      <c r="G10" s="1" t="s">
        <v>48</v>
      </c>
      <c r="H10" s="1" t="s">
        <v>454</v>
      </c>
      <c r="I10" s="1" t="s">
        <v>453</v>
      </c>
      <c r="J10" s="1" t="s">
        <v>29</v>
      </c>
      <c r="K10" s="1">
        <v>6</v>
      </c>
      <c r="L10" s="1">
        <v>6</v>
      </c>
      <c r="M10" s="1">
        <v>6</v>
      </c>
      <c r="N10" s="1">
        <v>6</v>
      </c>
      <c r="O10" s="1">
        <v>6</v>
      </c>
      <c r="P10" s="1">
        <v>6</v>
      </c>
      <c r="Q10" s="1">
        <v>6</v>
      </c>
      <c r="R10" s="1">
        <v>6</v>
      </c>
      <c r="S10" s="1">
        <v>6</v>
      </c>
      <c r="T10" s="1">
        <v>6</v>
      </c>
      <c r="U10" s="1">
        <v>6</v>
      </c>
      <c r="V10" s="1" t="s">
        <v>457</v>
      </c>
    </row>
    <row r="11" spans="1:22">
      <c r="A11" s="1" t="s">
        <v>78</v>
      </c>
      <c r="B11" s="1" t="s">
        <v>455</v>
      </c>
      <c r="C11" s="1" t="s">
        <v>51</v>
      </c>
      <c r="D11" s="1" t="s">
        <v>50</v>
      </c>
      <c r="E11" s="1" t="s">
        <v>49</v>
      </c>
      <c r="F11" s="1" t="s">
        <v>44</v>
      </c>
      <c r="G11" s="1" t="s">
        <v>48</v>
      </c>
      <c r="H11" s="1" t="s">
        <v>454</v>
      </c>
      <c r="I11" s="1" t="s">
        <v>453</v>
      </c>
      <c r="J11" s="1" t="s">
        <v>29</v>
      </c>
      <c r="K11" s="1">
        <v>6</v>
      </c>
      <c r="L11" s="1">
        <v>6</v>
      </c>
      <c r="M11" s="1">
        <v>6</v>
      </c>
      <c r="N11" s="1">
        <v>6</v>
      </c>
      <c r="O11" s="1">
        <v>6</v>
      </c>
      <c r="P11" s="1">
        <v>6</v>
      </c>
      <c r="Q11" s="1">
        <v>6</v>
      </c>
      <c r="R11" s="1">
        <v>5</v>
      </c>
      <c r="S11" s="1">
        <v>6</v>
      </c>
      <c r="T11" s="1">
        <v>6</v>
      </c>
      <c r="U11" s="1">
        <v>6</v>
      </c>
      <c r="V11" s="1" t="s">
        <v>45</v>
      </c>
    </row>
    <row r="12" spans="1:22">
      <c r="A12" s="1" t="s">
        <v>77</v>
      </c>
      <c r="B12" s="1" t="s">
        <v>455</v>
      </c>
      <c r="C12" s="1" t="s">
        <v>51</v>
      </c>
      <c r="D12" s="1" t="s">
        <v>50</v>
      </c>
      <c r="E12" s="1" t="s">
        <v>49</v>
      </c>
      <c r="F12" s="1" t="s">
        <v>44</v>
      </c>
      <c r="G12" s="1" t="s">
        <v>48</v>
      </c>
      <c r="H12" s="1" t="s">
        <v>454</v>
      </c>
      <c r="I12" s="1" t="s">
        <v>453</v>
      </c>
      <c r="J12" s="1" t="s">
        <v>29</v>
      </c>
      <c r="K12" s="1">
        <v>6</v>
      </c>
      <c r="L12" s="1">
        <v>6</v>
      </c>
      <c r="M12" s="1">
        <v>6</v>
      </c>
      <c r="N12" s="1">
        <v>6</v>
      </c>
      <c r="O12" s="1">
        <v>6</v>
      </c>
      <c r="P12" s="1">
        <v>6</v>
      </c>
      <c r="Q12" s="1">
        <v>6</v>
      </c>
      <c r="R12" s="1">
        <v>6</v>
      </c>
      <c r="S12" s="1">
        <v>6</v>
      </c>
      <c r="T12" s="1">
        <v>6</v>
      </c>
      <c r="U12" s="1">
        <v>6</v>
      </c>
      <c r="V12" s="1" t="s">
        <v>456</v>
      </c>
    </row>
    <row r="13" spans="1:22">
      <c r="A13" s="1" t="s">
        <v>73</v>
      </c>
      <c r="B13" s="1" t="s">
        <v>455</v>
      </c>
      <c r="C13" s="1" t="s">
        <v>51</v>
      </c>
      <c r="D13" s="1" t="s">
        <v>50</v>
      </c>
      <c r="E13" s="1" t="s">
        <v>49</v>
      </c>
      <c r="F13" s="1" t="s">
        <v>44</v>
      </c>
      <c r="G13" s="1" t="s">
        <v>48</v>
      </c>
      <c r="H13" s="1" t="s">
        <v>454</v>
      </c>
      <c r="I13" s="1" t="s">
        <v>453</v>
      </c>
      <c r="J13" s="1" t="s">
        <v>29</v>
      </c>
      <c r="K13" s="1">
        <v>6</v>
      </c>
      <c r="L13" s="1">
        <v>6</v>
      </c>
      <c r="M13" s="1">
        <v>5</v>
      </c>
      <c r="N13" s="1">
        <v>6</v>
      </c>
      <c r="O13" s="1">
        <v>6</v>
      </c>
      <c r="P13" s="1">
        <v>6</v>
      </c>
      <c r="Q13" s="1">
        <v>6</v>
      </c>
      <c r="R13" s="1">
        <v>5</v>
      </c>
      <c r="S13" s="1">
        <v>6</v>
      </c>
      <c r="T13" s="1">
        <v>6</v>
      </c>
      <c r="U13" s="1">
        <v>6</v>
      </c>
      <c r="V13" s="1" t="s">
        <v>45</v>
      </c>
    </row>
    <row r="14" spans="1:22">
      <c r="A14" s="1" t="s">
        <v>69</v>
      </c>
      <c r="B14" s="1" t="s">
        <v>455</v>
      </c>
      <c r="C14" s="1" t="s">
        <v>51</v>
      </c>
      <c r="D14" s="1" t="s">
        <v>50</v>
      </c>
      <c r="E14" s="1" t="s">
        <v>49</v>
      </c>
      <c r="F14" s="1" t="s">
        <v>44</v>
      </c>
      <c r="G14" s="1" t="s">
        <v>48</v>
      </c>
      <c r="H14" s="1" t="s">
        <v>454</v>
      </c>
      <c r="I14" s="1" t="s">
        <v>453</v>
      </c>
      <c r="J14" s="1" t="s">
        <v>29</v>
      </c>
      <c r="K14" s="1">
        <v>6</v>
      </c>
      <c r="L14" s="1">
        <v>6</v>
      </c>
      <c r="M14" s="1">
        <v>6</v>
      </c>
      <c r="N14" s="1">
        <v>6</v>
      </c>
      <c r="O14" s="1">
        <v>6</v>
      </c>
      <c r="P14" s="1">
        <v>6</v>
      </c>
      <c r="Q14" s="1">
        <v>6</v>
      </c>
      <c r="R14" s="1">
        <v>5</v>
      </c>
      <c r="S14" s="1">
        <v>6</v>
      </c>
      <c r="T14" s="1">
        <v>6</v>
      </c>
      <c r="U14" s="1">
        <v>6</v>
      </c>
      <c r="V14" s="1" t="s">
        <v>452</v>
      </c>
    </row>
    <row r="15" spans="1:22">
      <c r="K15" s="1">
        <f t="shared" ref="K15:U15" si="0">AVERAGE(K2:K14)</f>
        <v>5.9230769230769234</v>
      </c>
      <c r="L15" s="1">
        <f t="shared" si="0"/>
        <v>5.8461538461538458</v>
      </c>
      <c r="M15" s="1">
        <f t="shared" si="0"/>
        <v>5.6923076923076925</v>
      </c>
      <c r="N15" s="1">
        <f t="shared" si="0"/>
        <v>5.9230769230769234</v>
      </c>
      <c r="O15" s="1">
        <f t="shared" si="0"/>
        <v>5.8461538461538458</v>
      </c>
      <c r="P15" s="1">
        <f t="shared" si="0"/>
        <v>5.9230769230769234</v>
      </c>
      <c r="Q15" s="1">
        <f t="shared" si="0"/>
        <v>5.8461538461538458</v>
      </c>
      <c r="R15" s="1">
        <f t="shared" si="0"/>
        <v>5.615384615384615</v>
      </c>
      <c r="S15" s="1">
        <f t="shared" si="0"/>
        <v>5.8461538461538458</v>
      </c>
      <c r="T15" s="1">
        <f t="shared" si="0"/>
        <v>5.8461538461538458</v>
      </c>
      <c r="U15" s="1">
        <f t="shared" si="0"/>
        <v>5.8461538461538458</v>
      </c>
    </row>
  </sheetData>
  <pageMargins left="0.7" right="0.7" top="0.75" bottom="0.75" header="0.3" footer="0.3"/>
  <pageSetup orientation="portrait"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E9FD-797A-FB48-ADDC-9C8B8ED8A6F3}">
  <dimension ref="A1:S14"/>
  <sheetViews>
    <sheetView workbookViewId="0">
      <selection activeCell="K14" sqref="K14:L14"/>
    </sheetView>
  </sheetViews>
  <sheetFormatPr baseColWidth="10" defaultColWidth="8.83203125" defaultRowHeight="15"/>
  <cols>
    <col min="1" max="1" width="15.1640625" style="1" bestFit="1" customWidth="1"/>
    <col min="2" max="2" width="9.332031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17.83203125" style="1" bestFit="1" customWidth="1"/>
    <col min="11" max="14" width="6.33203125" style="1" customWidth="1"/>
    <col min="15" max="15" width="9.6640625" style="1" customWidth="1"/>
    <col min="16" max="16" width="126.6640625" style="1" bestFit="1" customWidth="1"/>
    <col min="17" max="17" width="179.5" style="1" bestFit="1" customWidth="1"/>
    <col min="18" max="18" width="84.83203125" style="1" bestFit="1" customWidth="1"/>
    <col min="19" max="19" width="166.33203125" style="1" bestFit="1" customWidth="1"/>
    <col min="20" max="16384" width="8.83203125" style="1"/>
  </cols>
  <sheetData>
    <row r="1" spans="1:19">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220</v>
      </c>
      <c r="Q1" s="6" t="s">
        <v>219</v>
      </c>
      <c r="R1" s="6" t="s">
        <v>218</v>
      </c>
      <c r="S1" s="6" t="s">
        <v>153</v>
      </c>
    </row>
    <row r="2" spans="1:19">
      <c r="A2" s="1" t="s">
        <v>109</v>
      </c>
      <c r="B2" s="1" t="s">
        <v>455</v>
      </c>
      <c r="C2" s="1" t="s">
        <v>51</v>
      </c>
      <c r="D2" s="1" t="s">
        <v>50</v>
      </c>
      <c r="E2" s="1" t="s">
        <v>49</v>
      </c>
      <c r="F2" s="1" t="s">
        <v>28</v>
      </c>
      <c r="G2" s="1" t="s">
        <v>228</v>
      </c>
      <c r="H2" s="1" t="s">
        <v>231</v>
      </c>
      <c r="I2" s="1" t="s">
        <v>230</v>
      </c>
      <c r="J2" s="1" t="s">
        <v>29</v>
      </c>
      <c r="K2" s="1">
        <v>6</v>
      </c>
      <c r="L2" s="1">
        <v>6</v>
      </c>
      <c r="M2" s="1">
        <v>6</v>
      </c>
      <c r="N2" s="1">
        <v>6</v>
      </c>
      <c r="O2" s="1">
        <v>5</v>
      </c>
      <c r="P2" s="1" t="s">
        <v>484</v>
      </c>
      <c r="Q2" s="1" t="s">
        <v>483</v>
      </c>
      <c r="R2" s="1" t="s">
        <v>198</v>
      </c>
      <c r="S2" s="1" t="s">
        <v>482</v>
      </c>
    </row>
    <row r="3" spans="1:19">
      <c r="A3" s="1" t="s">
        <v>105</v>
      </c>
      <c r="B3" s="1" t="s">
        <v>455</v>
      </c>
      <c r="C3" s="1" t="s">
        <v>51</v>
      </c>
      <c r="D3" s="1" t="s">
        <v>50</v>
      </c>
      <c r="E3" s="1" t="s">
        <v>49</v>
      </c>
      <c r="F3" s="1" t="s">
        <v>28</v>
      </c>
      <c r="G3" s="1" t="s">
        <v>228</v>
      </c>
      <c r="H3" s="1" t="s">
        <v>231</v>
      </c>
      <c r="I3" s="1" t="s">
        <v>230</v>
      </c>
      <c r="J3" s="1" t="s">
        <v>29</v>
      </c>
      <c r="K3" s="1">
        <v>5</v>
      </c>
      <c r="L3" s="1">
        <v>5</v>
      </c>
      <c r="M3" s="1">
        <v>5</v>
      </c>
      <c r="N3" s="1">
        <v>5</v>
      </c>
      <c r="O3" s="1">
        <v>5</v>
      </c>
      <c r="P3" s="1" t="s">
        <v>481</v>
      </c>
      <c r="Q3" s="1" t="s">
        <v>480</v>
      </c>
      <c r="R3" s="1" t="s">
        <v>479</v>
      </c>
      <c r="S3" s="1" t="s">
        <v>478</v>
      </c>
    </row>
    <row r="4" spans="1:19">
      <c r="A4" s="1" t="s">
        <v>101</v>
      </c>
      <c r="B4" s="1" t="s">
        <v>455</v>
      </c>
      <c r="C4" s="1" t="s">
        <v>51</v>
      </c>
      <c r="D4" s="1" t="s">
        <v>50</v>
      </c>
      <c r="E4" s="1" t="s">
        <v>49</v>
      </c>
      <c r="F4" s="1" t="s">
        <v>28</v>
      </c>
      <c r="G4" s="1" t="s">
        <v>228</v>
      </c>
      <c r="H4" s="1" t="s">
        <v>231</v>
      </c>
      <c r="I4" s="1" t="s">
        <v>230</v>
      </c>
      <c r="J4" s="1" t="s">
        <v>29</v>
      </c>
      <c r="K4" s="1">
        <v>6</v>
      </c>
      <c r="L4" s="1">
        <v>6</v>
      </c>
      <c r="M4" s="1">
        <v>6</v>
      </c>
      <c r="N4" s="1">
        <v>6</v>
      </c>
      <c r="O4" s="1">
        <v>6</v>
      </c>
      <c r="P4" s="1" t="s">
        <v>477</v>
      </c>
      <c r="Q4" s="1" t="s">
        <v>476</v>
      </c>
      <c r="R4" s="1" t="s">
        <v>475</v>
      </c>
      <c r="S4" s="1" t="s">
        <v>45</v>
      </c>
    </row>
    <row r="5" spans="1:19">
      <c r="A5" s="1" t="s">
        <v>98</v>
      </c>
      <c r="B5" s="1" t="s">
        <v>455</v>
      </c>
      <c r="C5" s="1" t="s">
        <v>51</v>
      </c>
      <c r="D5" s="1" t="s">
        <v>50</v>
      </c>
      <c r="E5" s="1" t="s">
        <v>49</v>
      </c>
      <c r="F5" s="1" t="s">
        <v>28</v>
      </c>
      <c r="G5" s="1" t="s">
        <v>228</v>
      </c>
      <c r="H5" s="1" t="s">
        <v>231</v>
      </c>
      <c r="I5" s="1" t="s">
        <v>230</v>
      </c>
      <c r="J5" s="1" t="s">
        <v>29</v>
      </c>
      <c r="K5" s="1">
        <v>5</v>
      </c>
      <c r="L5" s="1">
        <v>5</v>
      </c>
      <c r="M5" s="1">
        <v>5</v>
      </c>
      <c r="N5" s="1">
        <v>5</v>
      </c>
      <c r="O5" s="1">
        <v>5</v>
      </c>
      <c r="P5" s="1" t="s">
        <v>45</v>
      </c>
      <c r="Q5" s="1" t="s">
        <v>45</v>
      </c>
      <c r="R5" s="1" t="s">
        <v>45</v>
      </c>
      <c r="S5" s="1" t="s">
        <v>474</v>
      </c>
    </row>
    <row r="6" spans="1:19">
      <c r="A6" s="1" t="s">
        <v>94</v>
      </c>
      <c r="B6" s="1" t="s">
        <v>455</v>
      </c>
      <c r="C6" s="1" t="s">
        <v>51</v>
      </c>
      <c r="D6" s="1" t="s">
        <v>50</v>
      </c>
      <c r="E6" s="1" t="s">
        <v>49</v>
      </c>
      <c r="F6" s="1" t="s">
        <v>28</v>
      </c>
      <c r="G6" s="1" t="s">
        <v>228</v>
      </c>
      <c r="H6" s="1" t="s">
        <v>231</v>
      </c>
      <c r="I6" s="1" t="s">
        <v>230</v>
      </c>
      <c r="J6" s="1" t="s">
        <v>29</v>
      </c>
      <c r="K6" s="1">
        <v>6</v>
      </c>
      <c r="L6" s="1">
        <v>6</v>
      </c>
      <c r="M6" s="1">
        <v>6</v>
      </c>
      <c r="N6" s="1">
        <v>6</v>
      </c>
      <c r="O6" s="1">
        <v>6</v>
      </c>
      <c r="P6" s="1" t="s">
        <v>473</v>
      </c>
      <c r="Q6" s="1" t="s">
        <v>351</v>
      </c>
      <c r="R6" s="1" t="s">
        <v>351</v>
      </c>
      <c r="S6" s="1" t="s">
        <v>472</v>
      </c>
    </row>
    <row r="7" spans="1:19">
      <c r="A7" s="1" t="s">
        <v>90</v>
      </c>
      <c r="B7" s="1" t="s">
        <v>455</v>
      </c>
      <c r="C7" s="1" t="s">
        <v>51</v>
      </c>
      <c r="D7" s="1" t="s">
        <v>50</v>
      </c>
      <c r="E7" s="1" t="s">
        <v>49</v>
      </c>
      <c r="F7" s="1" t="s">
        <v>28</v>
      </c>
      <c r="G7" s="1" t="s">
        <v>228</v>
      </c>
      <c r="H7" s="1" t="s">
        <v>231</v>
      </c>
      <c r="I7" s="1" t="s">
        <v>230</v>
      </c>
      <c r="J7" s="1" t="s">
        <v>29</v>
      </c>
      <c r="K7" s="1">
        <v>6</v>
      </c>
      <c r="L7" s="1">
        <v>6</v>
      </c>
      <c r="M7" s="1">
        <v>6</v>
      </c>
      <c r="N7" s="1">
        <v>6</v>
      </c>
      <c r="O7" s="1">
        <v>6</v>
      </c>
      <c r="P7" s="1" t="s">
        <v>45</v>
      </c>
      <c r="Q7" s="1" t="s">
        <v>45</v>
      </c>
      <c r="R7" s="1" t="s">
        <v>45</v>
      </c>
      <c r="S7" s="1" t="s">
        <v>45</v>
      </c>
    </row>
    <row r="8" spans="1:19">
      <c r="A8" s="1" t="s">
        <v>87</v>
      </c>
      <c r="B8" s="1" t="s">
        <v>455</v>
      </c>
      <c r="C8" s="1" t="s">
        <v>51</v>
      </c>
      <c r="D8" s="1" t="s">
        <v>50</v>
      </c>
      <c r="E8" s="1" t="s">
        <v>49</v>
      </c>
      <c r="F8" s="1" t="s">
        <v>28</v>
      </c>
      <c r="G8" s="1" t="s">
        <v>228</v>
      </c>
      <c r="H8" s="1" t="s">
        <v>231</v>
      </c>
      <c r="I8" s="1" t="s">
        <v>230</v>
      </c>
      <c r="J8" s="1" t="s">
        <v>29</v>
      </c>
      <c r="K8" s="1">
        <v>6</v>
      </c>
      <c r="L8" s="1">
        <v>6</v>
      </c>
      <c r="M8" s="1">
        <v>4</v>
      </c>
      <c r="N8" s="1">
        <v>6</v>
      </c>
      <c r="O8" s="1">
        <v>3</v>
      </c>
      <c r="P8" s="1" t="s">
        <v>471</v>
      </c>
      <c r="Q8" s="1" t="s">
        <v>470</v>
      </c>
      <c r="R8" s="1" t="s">
        <v>469</v>
      </c>
      <c r="S8" s="1" t="s">
        <v>45</v>
      </c>
    </row>
    <row r="9" spans="1:19">
      <c r="A9" s="1" t="s">
        <v>83</v>
      </c>
      <c r="B9" s="1" t="s">
        <v>455</v>
      </c>
      <c r="C9" s="1" t="s">
        <v>51</v>
      </c>
      <c r="D9" s="1" t="s">
        <v>50</v>
      </c>
      <c r="E9" s="1" t="s">
        <v>49</v>
      </c>
      <c r="F9" s="1" t="s">
        <v>28</v>
      </c>
      <c r="G9" s="1" t="s">
        <v>228</v>
      </c>
      <c r="H9" s="1" t="s">
        <v>231</v>
      </c>
      <c r="I9" s="1" t="s">
        <v>230</v>
      </c>
      <c r="J9" s="1" t="s">
        <v>29</v>
      </c>
      <c r="K9" s="1">
        <v>5</v>
      </c>
      <c r="L9" s="1">
        <v>5</v>
      </c>
      <c r="M9" s="1">
        <v>5</v>
      </c>
      <c r="N9" s="1">
        <v>5</v>
      </c>
      <c r="O9" s="1">
        <v>5</v>
      </c>
      <c r="P9" s="1" t="s">
        <v>45</v>
      </c>
      <c r="Q9" s="1" t="s">
        <v>45</v>
      </c>
      <c r="R9" s="1" t="s">
        <v>45</v>
      </c>
      <c r="S9" s="1" t="s">
        <v>45</v>
      </c>
    </row>
    <row r="10" spans="1:19">
      <c r="A10" s="1" t="s">
        <v>79</v>
      </c>
      <c r="B10" s="1" t="s">
        <v>455</v>
      </c>
      <c r="C10" s="1" t="s">
        <v>51</v>
      </c>
      <c r="D10" s="1" t="s">
        <v>50</v>
      </c>
      <c r="E10" s="1" t="s">
        <v>49</v>
      </c>
      <c r="F10" s="1" t="s">
        <v>28</v>
      </c>
      <c r="G10" s="1" t="s">
        <v>228</v>
      </c>
      <c r="H10" s="1" t="s">
        <v>231</v>
      </c>
      <c r="I10" s="1" t="s">
        <v>230</v>
      </c>
      <c r="J10" s="1" t="s">
        <v>29</v>
      </c>
      <c r="K10" s="1">
        <v>6</v>
      </c>
      <c r="L10" s="1">
        <v>6</v>
      </c>
      <c r="M10" s="1">
        <v>6</v>
      </c>
      <c r="N10" s="1">
        <v>6</v>
      </c>
      <c r="O10" s="1">
        <v>6</v>
      </c>
      <c r="P10" s="1" t="s">
        <v>45</v>
      </c>
      <c r="Q10" s="1" t="s">
        <v>45</v>
      </c>
      <c r="R10" s="1" t="s">
        <v>45</v>
      </c>
      <c r="S10" s="1" t="s">
        <v>468</v>
      </c>
    </row>
    <row r="11" spans="1:19">
      <c r="A11" s="1" t="s">
        <v>78</v>
      </c>
      <c r="B11" s="1" t="s">
        <v>455</v>
      </c>
      <c r="C11" s="1" t="s">
        <v>51</v>
      </c>
      <c r="D11" s="1" t="s">
        <v>50</v>
      </c>
      <c r="E11" s="1" t="s">
        <v>49</v>
      </c>
      <c r="F11" s="1" t="s">
        <v>28</v>
      </c>
      <c r="G11" s="1" t="s">
        <v>228</v>
      </c>
      <c r="H11" s="1" t="s">
        <v>231</v>
      </c>
      <c r="I11" s="1" t="s">
        <v>230</v>
      </c>
      <c r="J11" s="1" t="s">
        <v>29</v>
      </c>
      <c r="K11" s="1">
        <v>6</v>
      </c>
      <c r="L11" s="1">
        <v>5</v>
      </c>
      <c r="M11" s="1">
        <v>6</v>
      </c>
      <c r="N11" s="1">
        <v>6</v>
      </c>
      <c r="O11" s="1">
        <v>6</v>
      </c>
      <c r="P11" s="1" t="s">
        <v>467</v>
      </c>
      <c r="Q11" s="1" t="s">
        <v>466</v>
      </c>
      <c r="R11" s="1" t="s">
        <v>465</v>
      </c>
      <c r="S11" s="1" t="s">
        <v>45</v>
      </c>
    </row>
    <row r="12" spans="1:19">
      <c r="A12" s="1" t="s">
        <v>109</v>
      </c>
      <c r="B12" s="1" t="s">
        <v>455</v>
      </c>
      <c r="C12" s="1" t="s">
        <v>51</v>
      </c>
      <c r="D12" s="1" t="s">
        <v>50</v>
      </c>
      <c r="E12" s="1" t="s">
        <v>49</v>
      </c>
      <c r="F12" s="1" t="s">
        <v>28</v>
      </c>
      <c r="G12" s="1" t="s">
        <v>228</v>
      </c>
      <c r="H12" s="1" t="s">
        <v>47</v>
      </c>
      <c r="I12" s="1" t="s">
        <v>281</v>
      </c>
      <c r="J12" s="1" t="s">
        <v>29</v>
      </c>
      <c r="K12" s="1">
        <v>6</v>
      </c>
      <c r="L12" s="1">
        <v>6</v>
      </c>
      <c r="M12" s="1">
        <v>5</v>
      </c>
      <c r="N12" s="1">
        <v>6</v>
      </c>
      <c r="O12" s="1">
        <v>6</v>
      </c>
      <c r="P12" s="1" t="s">
        <v>464</v>
      </c>
      <c r="Q12" s="1" t="s">
        <v>463</v>
      </c>
      <c r="R12" s="1" t="s">
        <v>372</v>
      </c>
      <c r="S12" s="1" t="s">
        <v>462</v>
      </c>
    </row>
    <row r="13" spans="1:19">
      <c r="A13" s="1" t="s">
        <v>105</v>
      </c>
      <c r="B13" s="1" t="s">
        <v>455</v>
      </c>
      <c r="C13" s="1" t="s">
        <v>51</v>
      </c>
      <c r="D13" s="1" t="s">
        <v>50</v>
      </c>
      <c r="E13" s="1" t="s">
        <v>49</v>
      </c>
      <c r="F13" s="1" t="s">
        <v>28</v>
      </c>
      <c r="G13" s="1" t="s">
        <v>228</v>
      </c>
      <c r="H13" s="1" t="s">
        <v>47</v>
      </c>
      <c r="I13" s="1" t="s">
        <v>281</v>
      </c>
      <c r="J13" s="1" t="s">
        <v>29</v>
      </c>
      <c r="K13" s="1">
        <v>6</v>
      </c>
      <c r="L13" s="1">
        <v>5</v>
      </c>
      <c r="M13" s="1">
        <v>5</v>
      </c>
      <c r="N13" s="1">
        <v>6</v>
      </c>
      <c r="O13" s="1">
        <v>5</v>
      </c>
      <c r="P13" s="1" t="s">
        <v>45</v>
      </c>
      <c r="Q13" s="1" t="s">
        <v>45</v>
      </c>
      <c r="R13" s="1" t="s">
        <v>45</v>
      </c>
      <c r="S13" s="1" t="s">
        <v>45</v>
      </c>
    </row>
    <row r="14" spans="1:19">
      <c r="K14" s="1">
        <f>AVERAGE(K2:K13)</f>
        <v>5.75</v>
      </c>
      <c r="L14" s="1">
        <f>AVERAGE(L2:L13)</f>
        <v>5.583333333333333</v>
      </c>
      <c r="M14" s="1">
        <f>AVERAGE(M2:M13)</f>
        <v>5.416666666666667</v>
      </c>
      <c r="N14" s="1">
        <f>AVERAGE(N2:N13)</f>
        <v>5.75</v>
      </c>
      <c r="O14" s="1">
        <f>AVERAGE(O2:O13)</f>
        <v>5.333333333333333</v>
      </c>
    </row>
  </sheetData>
  <pageMargins left="0.7" right="0.7" top="0.75" bottom="0.75" header="0.3" footer="0.3"/>
  <pageSetup orientation="portrait"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6308B-D15A-C040-8990-B210AAC81D98}">
  <dimension ref="A1:S19"/>
  <sheetViews>
    <sheetView workbookViewId="0">
      <selection activeCell="K19" sqref="K19:L19"/>
    </sheetView>
  </sheetViews>
  <sheetFormatPr baseColWidth="10" defaultColWidth="8.83203125" defaultRowHeight="15"/>
  <cols>
    <col min="1" max="1" width="15.1640625" style="1" bestFit="1" customWidth="1"/>
    <col min="2" max="2" width="9.332031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23.6640625" style="1" bestFit="1" customWidth="1"/>
    <col min="11" max="15" width="8.5" style="1" customWidth="1"/>
    <col min="16" max="16" width="200" style="1" bestFit="1" customWidth="1"/>
    <col min="17" max="17" width="255" style="1" bestFit="1" customWidth="1"/>
    <col min="18" max="18" width="84.83203125" style="1" bestFit="1" customWidth="1"/>
    <col min="19" max="19" width="164.6640625" style="1" bestFit="1" customWidth="1"/>
    <col min="20" max="16384" width="8.83203125" style="1"/>
  </cols>
  <sheetData>
    <row r="1" spans="1:19">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220</v>
      </c>
      <c r="Q1" s="6" t="s">
        <v>219</v>
      </c>
      <c r="R1" s="6" t="s">
        <v>218</v>
      </c>
      <c r="S1" s="6" t="s">
        <v>153</v>
      </c>
    </row>
    <row r="2" spans="1:19">
      <c r="A2" s="1" t="s">
        <v>109</v>
      </c>
      <c r="B2" s="1" t="s">
        <v>455</v>
      </c>
      <c r="C2" s="1" t="s">
        <v>51</v>
      </c>
      <c r="D2" s="1" t="s">
        <v>50</v>
      </c>
      <c r="E2" s="1" t="s">
        <v>49</v>
      </c>
      <c r="F2" s="1" t="s">
        <v>28</v>
      </c>
      <c r="G2" s="1" t="s">
        <v>293</v>
      </c>
      <c r="H2" s="1" t="s">
        <v>231</v>
      </c>
      <c r="I2" s="1" t="s">
        <v>295</v>
      </c>
      <c r="J2" s="1" t="s">
        <v>263</v>
      </c>
      <c r="K2" s="1">
        <v>5</v>
      </c>
      <c r="L2" s="1">
        <v>3</v>
      </c>
      <c r="M2" s="1">
        <v>4</v>
      </c>
      <c r="N2" s="1">
        <v>6</v>
      </c>
      <c r="O2" s="1">
        <v>4</v>
      </c>
      <c r="P2" s="1" t="s">
        <v>508</v>
      </c>
      <c r="Q2" s="1" t="s">
        <v>507</v>
      </c>
      <c r="R2" s="1" t="s">
        <v>506</v>
      </c>
      <c r="S2" s="1" t="s">
        <v>505</v>
      </c>
    </row>
    <row r="3" spans="1:19">
      <c r="A3" s="1" t="s">
        <v>105</v>
      </c>
      <c r="B3" s="1" t="s">
        <v>455</v>
      </c>
      <c r="C3" s="1" t="s">
        <v>51</v>
      </c>
      <c r="D3" s="1" t="s">
        <v>50</v>
      </c>
      <c r="E3" s="1" t="s">
        <v>49</v>
      </c>
      <c r="F3" s="1" t="s">
        <v>28</v>
      </c>
      <c r="G3" s="1" t="s">
        <v>293</v>
      </c>
      <c r="H3" s="1" t="s">
        <v>231</v>
      </c>
      <c r="I3" s="1" t="s">
        <v>295</v>
      </c>
      <c r="J3" s="1" t="s">
        <v>263</v>
      </c>
      <c r="K3" s="1">
        <v>6</v>
      </c>
      <c r="L3" s="1">
        <v>6</v>
      </c>
      <c r="M3" s="1">
        <v>6</v>
      </c>
      <c r="N3" s="1">
        <v>6</v>
      </c>
      <c r="O3" s="1">
        <v>6</v>
      </c>
      <c r="P3" s="1" t="s">
        <v>504</v>
      </c>
      <c r="Q3" s="1" t="s">
        <v>503</v>
      </c>
      <c r="R3" s="1" t="s">
        <v>502</v>
      </c>
      <c r="S3" s="1" t="s">
        <v>45</v>
      </c>
    </row>
    <row r="4" spans="1:19">
      <c r="A4" s="1" t="s">
        <v>101</v>
      </c>
      <c r="B4" s="1" t="s">
        <v>455</v>
      </c>
      <c r="C4" s="1" t="s">
        <v>51</v>
      </c>
      <c r="D4" s="1" t="s">
        <v>50</v>
      </c>
      <c r="E4" s="1" t="s">
        <v>49</v>
      </c>
      <c r="F4" s="1" t="s">
        <v>28</v>
      </c>
      <c r="G4" s="1" t="s">
        <v>293</v>
      </c>
      <c r="H4" s="1" t="s">
        <v>231</v>
      </c>
      <c r="I4" s="1" t="s">
        <v>295</v>
      </c>
      <c r="J4" s="1" t="s">
        <v>263</v>
      </c>
      <c r="K4" s="1">
        <v>6</v>
      </c>
      <c r="L4" s="1">
        <v>6</v>
      </c>
      <c r="M4" s="1">
        <v>6</v>
      </c>
      <c r="N4" s="1">
        <v>6</v>
      </c>
      <c r="O4" s="1">
        <v>6</v>
      </c>
      <c r="P4" s="1" t="s">
        <v>501</v>
      </c>
      <c r="Q4" s="1" t="s">
        <v>45</v>
      </c>
      <c r="R4" s="1" t="s">
        <v>500</v>
      </c>
      <c r="S4" s="1" t="s">
        <v>45</v>
      </c>
    </row>
    <row r="5" spans="1:19">
      <c r="A5" s="1" t="s">
        <v>98</v>
      </c>
      <c r="B5" s="1" t="s">
        <v>455</v>
      </c>
      <c r="C5" s="1" t="s">
        <v>51</v>
      </c>
      <c r="D5" s="1" t="s">
        <v>50</v>
      </c>
      <c r="E5" s="1" t="s">
        <v>49</v>
      </c>
      <c r="F5" s="1" t="s">
        <v>28</v>
      </c>
      <c r="G5" s="1" t="s">
        <v>293</v>
      </c>
      <c r="H5" s="1" t="s">
        <v>231</v>
      </c>
      <c r="I5" s="1" t="s">
        <v>295</v>
      </c>
      <c r="J5" s="1" t="s">
        <v>263</v>
      </c>
      <c r="K5" s="1">
        <v>6</v>
      </c>
      <c r="L5" s="1">
        <v>6</v>
      </c>
      <c r="M5" s="1">
        <v>6</v>
      </c>
      <c r="N5" s="1">
        <v>6</v>
      </c>
      <c r="O5" s="1">
        <v>6</v>
      </c>
      <c r="P5" s="1" t="s">
        <v>499</v>
      </c>
      <c r="Q5" s="1" t="s">
        <v>45</v>
      </c>
      <c r="R5" s="1" t="s">
        <v>351</v>
      </c>
      <c r="S5" s="1" t="s">
        <v>45</v>
      </c>
    </row>
    <row r="6" spans="1:19">
      <c r="A6" s="1" t="s">
        <v>94</v>
      </c>
      <c r="B6" s="1" t="s">
        <v>455</v>
      </c>
      <c r="C6" s="1" t="s">
        <v>51</v>
      </c>
      <c r="D6" s="1" t="s">
        <v>50</v>
      </c>
      <c r="E6" s="1" t="s">
        <v>49</v>
      </c>
      <c r="F6" s="1" t="s">
        <v>28</v>
      </c>
      <c r="G6" s="1" t="s">
        <v>293</v>
      </c>
      <c r="H6" s="1" t="s">
        <v>231</v>
      </c>
      <c r="I6" s="1" t="s">
        <v>295</v>
      </c>
      <c r="J6" s="1" t="s">
        <v>263</v>
      </c>
      <c r="K6" s="1">
        <v>6</v>
      </c>
      <c r="L6" s="1">
        <v>6</v>
      </c>
      <c r="M6" s="1">
        <v>6</v>
      </c>
      <c r="N6" s="1">
        <v>6</v>
      </c>
      <c r="O6" s="1">
        <v>5</v>
      </c>
      <c r="P6" s="1" t="s">
        <v>45</v>
      </c>
      <c r="Q6" s="1" t="s">
        <v>45</v>
      </c>
      <c r="R6" s="1" t="s">
        <v>45</v>
      </c>
      <c r="S6" s="1" t="s">
        <v>45</v>
      </c>
    </row>
    <row r="7" spans="1:19">
      <c r="A7" s="1" t="s">
        <v>90</v>
      </c>
      <c r="B7" s="1" t="s">
        <v>455</v>
      </c>
      <c r="C7" s="1" t="s">
        <v>51</v>
      </c>
      <c r="D7" s="1" t="s">
        <v>50</v>
      </c>
      <c r="E7" s="1" t="s">
        <v>49</v>
      </c>
      <c r="F7" s="1" t="s">
        <v>28</v>
      </c>
      <c r="G7" s="1" t="s">
        <v>293</v>
      </c>
      <c r="H7" s="1" t="s">
        <v>231</v>
      </c>
      <c r="I7" s="1" t="s">
        <v>295</v>
      </c>
      <c r="J7" s="1" t="s">
        <v>263</v>
      </c>
      <c r="K7" s="1">
        <v>6</v>
      </c>
      <c r="L7" s="1">
        <v>6</v>
      </c>
      <c r="M7" s="1">
        <v>6</v>
      </c>
      <c r="N7" s="1">
        <v>6</v>
      </c>
      <c r="O7" s="1">
        <v>6</v>
      </c>
      <c r="P7" s="1" t="s">
        <v>45</v>
      </c>
      <c r="Q7" s="1" t="s">
        <v>45</v>
      </c>
      <c r="R7" s="1" t="s">
        <v>45</v>
      </c>
      <c r="S7" s="1" t="s">
        <v>45</v>
      </c>
    </row>
    <row r="8" spans="1:19">
      <c r="A8" s="1" t="s">
        <v>87</v>
      </c>
      <c r="B8" s="1" t="s">
        <v>455</v>
      </c>
      <c r="C8" s="1" t="s">
        <v>51</v>
      </c>
      <c r="D8" s="1" t="s">
        <v>50</v>
      </c>
      <c r="E8" s="1" t="s">
        <v>49</v>
      </c>
      <c r="F8" s="1" t="s">
        <v>28</v>
      </c>
      <c r="G8" s="1" t="s">
        <v>293</v>
      </c>
      <c r="H8" s="1" t="s">
        <v>231</v>
      </c>
      <c r="I8" s="1" t="s">
        <v>295</v>
      </c>
      <c r="J8" s="1" t="s">
        <v>263</v>
      </c>
      <c r="K8" s="1">
        <v>6</v>
      </c>
      <c r="L8" s="1">
        <v>6</v>
      </c>
      <c r="M8" s="1">
        <v>6</v>
      </c>
      <c r="N8" s="1">
        <v>6</v>
      </c>
      <c r="O8" s="1">
        <v>4</v>
      </c>
      <c r="P8" s="1" t="s">
        <v>498</v>
      </c>
      <c r="Q8" s="1" t="s">
        <v>497</v>
      </c>
      <c r="R8" s="1" t="s">
        <v>198</v>
      </c>
      <c r="S8" s="1" t="s">
        <v>45</v>
      </c>
    </row>
    <row r="9" spans="1:19">
      <c r="A9" s="1" t="s">
        <v>83</v>
      </c>
      <c r="B9" s="1" t="s">
        <v>455</v>
      </c>
      <c r="C9" s="1" t="s">
        <v>51</v>
      </c>
      <c r="D9" s="1" t="s">
        <v>50</v>
      </c>
      <c r="E9" s="1" t="s">
        <v>49</v>
      </c>
      <c r="F9" s="1" t="s">
        <v>28</v>
      </c>
      <c r="G9" s="1" t="s">
        <v>293</v>
      </c>
      <c r="H9" s="1" t="s">
        <v>231</v>
      </c>
      <c r="I9" s="1" t="s">
        <v>295</v>
      </c>
      <c r="J9" s="1" t="s">
        <v>263</v>
      </c>
      <c r="K9" s="1">
        <v>6</v>
      </c>
      <c r="L9" s="1">
        <v>6</v>
      </c>
      <c r="M9" s="1">
        <v>6</v>
      </c>
      <c r="N9" s="1">
        <v>6</v>
      </c>
      <c r="O9" s="1">
        <v>6</v>
      </c>
      <c r="P9" s="1" t="s">
        <v>496</v>
      </c>
      <c r="Q9" s="1" t="s">
        <v>495</v>
      </c>
      <c r="R9" s="1" t="s">
        <v>372</v>
      </c>
      <c r="S9" s="1" t="s">
        <v>45</v>
      </c>
    </row>
    <row r="10" spans="1:19">
      <c r="A10" s="1" t="s">
        <v>79</v>
      </c>
      <c r="B10" s="1" t="s">
        <v>455</v>
      </c>
      <c r="C10" s="1" t="s">
        <v>51</v>
      </c>
      <c r="D10" s="1" t="s">
        <v>50</v>
      </c>
      <c r="E10" s="1" t="s">
        <v>49</v>
      </c>
      <c r="F10" s="1" t="s">
        <v>28</v>
      </c>
      <c r="G10" s="1" t="s">
        <v>293</v>
      </c>
      <c r="H10" s="1" t="s">
        <v>231</v>
      </c>
      <c r="I10" s="1" t="s">
        <v>295</v>
      </c>
      <c r="J10" s="1" t="s">
        <v>263</v>
      </c>
      <c r="K10" s="1">
        <v>6</v>
      </c>
      <c r="L10" s="1">
        <v>6</v>
      </c>
      <c r="M10" s="1">
        <v>6</v>
      </c>
      <c r="N10" s="1">
        <v>6</v>
      </c>
      <c r="O10" s="1">
        <v>6</v>
      </c>
      <c r="P10" s="1" t="s">
        <v>494</v>
      </c>
      <c r="Q10" s="1" t="s">
        <v>493</v>
      </c>
      <c r="R10" s="1" t="s">
        <v>465</v>
      </c>
      <c r="S10" s="1" t="s">
        <v>45</v>
      </c>
    </row>
    <row r="11" spans="1:19">
      <c r="A11" s="1" t="s">
        <v>78</v>
      </c>
      <c r="B11" s="1" t="s">
        <v>455</v>
      </c>
      <c r="C11" s="1" t="s">
        <v>51</v>
      </c>
      <c r="D11" s="1" t="s">
        <v>50</v>
      </c>
      <c r="E11" s="1" t="s">
        <v>49</v>
      </c>
      <c r="F11" s="1" t="s">
        <v>28</v>
      </c>
      <c r="G11" s="1" t="s">
        <v>293</v>
      </c>
      <c r="H11" s="1" t="s">
        <v>231</v>
      </c>
      <c r="I11" s="1" t="s">
        <v>295</v>
      </c>
      <c r="J11" s="1" t="s">
        <v>263</v>
      </c>
      <c r="K11" s="1">
        <v>6</v>
      </c>
      <c r="L11" s="1">
        <v>6</v>
      </c>
      <c r="M11" s="1">
        <v>6</v>
      </c>
      <c r="N11" s="1">
        <v>6</v>
      </c>
      <c r="O11" s="1">
        <v>6</v>
      </c>
      <c r="P11" s="1" t="s">
        <v>492</v>
      </c>
      <c r="Q11" s="1" t="s">
        <v>491</v>
      </c>
      <c r="R11" s="1" t="s">
        <v>490</v>
      </c>
      <c r="S11" s="1" t="s">
        <v>45</v>
      </c>
    </row>
    <row r="12" spans="1:19">
      <c r="A12" s="1" t="s">
        <v>77</v>
      </c>
      <c r="B12" s="1" t="s">
        <v>455</v>
      </c>
      <c r="C12" s="1" t="s">
        <v>51</v>
      </c>
      <c r="D12" s="1" t="s">
        <v>50</v>
      </c>
      <c r="E12" s="1" t="s">
        <v>49</v>
      </c>
      <c r="F12" s="1" t="s">
        <v>28</v>
      </c>
      <c r="G12" s="1" t="s">
        <v>293</v>
      </c>
      <c r="H12" s="1" t="s">
        <v>231</v>
      </c>
      <c r="I12" s="1" t="s">
        <v>295</v>
      </c>
      <c r="J12" s="1" t="s">
        <v>263</v>
      </c>
      <c r="K12" s="1">
        <v>5</v>
      </c>
      <c r="L12" s="1">
        <v>5</v>
      </c>
      <c r="M12" s="1">
        <v>5</v>
      </c>
      <c r="N12" s="1">
        <v>5</v>
      </c>
      <c r="O12" s="1">
        <v>5</v>
      </c>
      <c r="P12" s="1" t="s">
        <v>45</v>
      </c>
      <c r="Q12" s="1" t="s">
        <v>45</v>
      </c>
      <c r="R12" s="1" t="s">
        <v>45</v>
      </c>
      <c r="S12" s="1" t="s">
        <v>45</v>
      </c>
    </row>
    <row r="13" spans="1:19">
      <c r="A13" s="1" t="s">
        <v>73</v>
      </c>
      <c r="B13" s="1" t="s">
        <v>455</v>
      </c>
      <c r="C13" s="1" t="s">
        <v>51</v>
      </c>
      <c r="D13" s="1" t="s">
        <v>50</v>
      </c>
      <c r="E13" s="1" t="s">
        <v>49</v>
      </c>
      <c r="F13" s="1" t="s">
        <v>28</v>
      </c>
      <c r="G13" s="1" t="s">
        <v>293</v>
      </c>
      <c r="H13" s="1" t="s">
        <v>231</v>
      </c>
      <c r="I13" s="1" t="s">
        <v>295</v>
      </c>
      <c r="J13" s="1" t="s">
        <v>263</v>
      </c>
      <c r="K13" s="1">
        <v>6</v>
      </c>
      <c r="L13" s="1">
        <v>6</v>
      </c>
      <c r="M13" s="1">
        <v>6</v>
      </c>
      <c r="N13" s="1">
        <v>6</v>
      </c>
      <c r="O13" s="1">
        <v>6</v>
      </c>
      <c r="P13" s="1" t="s">
        <v>45</v>
      </c>
      <c r="Q13" s="1" t="s">
        <v>45</v>
      </c>
      <c r="R13" s="1" t="s">
        <v>45</v>
      </c>
      <c r="S13" s="1" t="s">
        <v>45</v>
      </c>
    </row>
    <row r="14" spans="1:19">
      <c r="A14" s="1" t="s">
        <v>69</v>
      </c>
      <c r="B14" s="1" t="s">
        <v>455</v>
      </c>
      <c r="C14" s="1" t="s">
        <v>51</v>
      </c>
      <c r="D14" s="1" t="s">
        <v>50</v>
      </c>
      <c r="E14" s="1" t="s">
        <v>49</v>
      </c>
      <c r="F14" s="1" t="s">
        <v>28</v>
      </c>
      <c r="G14" s="1" t="s">
        <v>293</v>
      </c>
      <c r="H14" s="1" t="s">
        <v>231</v>
      </c>
      <c r="I14" s="1" t="s">
        <v>295</v>
      </c>
      <c r="J14" s="1" t="s">
        <v>263</v>
      </c>
      <c r="K14" s="1">
        <v>6</v>
      </c>
      <c r="L14" s="1">
        <v>6</v>
      </c>
      <c r="M14" s="1">
        <v>6</v>
      </c>
      <c r="N14" s="1">
        <v>6</v>
      </c>
      <c r="O14" s="1">
        <v>6</v>
      </c>
      <c r="P14" s="1" t="s">
        <v>45</v>
      </c>
      <c r="Q14" s="1" t="s">
        <v>45</v>
      </c>
      <c r="R14" s="1" t="s">
        <v>45</v>
      </c>
      <c r="S14" s="1" t="s">
        <v>489</v>
      </c>
    </row>
    <row r="15" spans="1:19">
      <c r="A15" s="1" t="s">
        <v>109</v>
      </c>
      <c r="B15" s="1" t="s">
        <v>455</v>
      </c>
      <c r="C15" s="1" t="s">
        <v>51</v>
      </c>
      <c r="D15" s="1" t="s">
        <v>50</v>
      </c>
      <c r="E15" s="1" t="s">
        <v>49</v>
      </c>
      <c r="F15" s="1" t="s">
        <v>28</v>
      </c>
      <c r="G15" s="1" t="s">
        <v>293</v>
      </c>
      <c r="H15" s="1" t="s">
        <v>47</v>
      </c>
      <c r="I15" s="1" t="s">
        <v>292</v>
      </c>
      <c r="J15" s="1" t="s">
        <v>263</v>
      </c>
      <c r="K15" s="1">
        <v>6</v>
      </c>
      <c r="L15" s="1">
        <v>6</v>
      </c>
      <c r="M15" s="1">
        <v>6</v>
      </c>
      <c r="N15" s="1">
        <v>6</v>
      </c>
      <c r="O15" s="1">
        <v>6</v>
      </c>
      <c r="P15" s="1" t="s">
        <v>45</v>
      </c>
      <c r="Q15" s="1" t="s">
        <v>45</v>
      </c>
      <c r="R15" s="1" t="s">
        <v>45</v>
      </c>
      <c r="S15" s="1" t="s">
        <v>45</v>
      </c>
    </row>
    <row r="16" spans="1:19">
      <c r="A16" s="1" t="s">
        <v>105</v>
      </c>
      <c r="B16" s="1" t="s">
        <v>455</v>
      </c>
      <c r="C16" s="1" t="s">
        <v>51</v>
      </c>
      <c r="D16" s="1" t="s">
        <v>50</v>
      </c>
      <c r="E16" s="1" t="s">
        <v>49</v>
      </c>
      <c r="F16" s="1" t="s">
        <v>28</v>
      </c>
      <c r="G16" s="1" t="s">
        <v>293</v>
      </c>
      <c r="H16" s="1" t="s">
        <v>47</v>
      </c>
      <c r="I16" s="1" t="s">
        <v>292</v>
      </c>
      <c r="J16" s="1" t="s">
        <v>263</v>
      </c>
      <c r="K16" s="1">
        <v>6</v>
      </c>
      <c r="L16" s="1">
        <v>6</v>
      </c>
      <c r="M16" s="1">
        <v>6</v>
      </c>
      <c r="N16" s="1">
        <v>6</v>
      </c>
      <c r="O16" s="1">
        <v>6</v>
      </c>
      <c r="P16" s="1" t="s">
        <v>45</v>
      </c>
      <c r="Q16" s="1" t="s">
        <v>45</v>
      </c>
      <c r="R16" s="1" t="s">
        <v>45</v>
      </c>
      <c r="S16" s="1" t="s">
        <v>488</v>
      </c>
    </row>
    <row r="17" spans="1:19">
      <c r="A17" s="1" t="s">
        <v>101</v>
      </c>
      <c r="B17" s="1" t="s">
        <v>455</v>
      </c>
      <c r="C17" s="1" t="s">
        <v>51</v>
      </c>
      <c r="D17" s="1" t="s">
        <v>50</v>
      </c>
      <c r="E17" s="1" t="s">
        <v>49</v>
      </c>
      <c r="F17" s="1" t="s">
        <v>28</v>
      </c>
      <c r="G17" s="1" t="s">
        <v>293</v>
      </c>
      <c r="H17" s="1" t="s">
        <v>47</v>
      </c>
      <c r="I17" s="1" t="s">
        <v>292</v>
      </c>
      <c r="J17" s="1" t="s">
        <v>263</v>
      </c>
      <c r="K17" s="1">
        <v>6</v>
      </c>
      <c r="L17" s="1">
        <v>6</v>
      </c>
      <c r="M17" s="1">
        <v>6</v>
      </c>
      <c r="N17" s="1">
        <v>6</v>
      </c>
      <c r="O17" s="1">
        <v>6</v>
      </c>
      <c r="P17" s="1" t="s">
        <v>487</v>
      </c>
      <c r="Q17" s="1" t="s">
        <v>45</v>
      </c>
      <c r="R17" s="1" t="s">
        <v>486</v>
      </c>
      <c r="S17" s="1" t="s">
        <v>45</v>
      </c>
    </row>
    <row r="18" spans="1:19">
      <c r="A18" s="1" t="s">
        <v>98</v>
      </c>
      <c r="B18" s="1" t="s">
        <v>455</v>
      </c>
      <c r="C18" s="1" t="s">
        <v>51</v>
      </c>
      <c r="D18" s="1" t="s">
        <v>50</v>
      </c>
      <c r="E18" s="1" t="s">
        <v>49</v>
      </c>
      <c r="F18" s="1" t="s">
        <v>28</v>
      </c>
      <c r="G18" s="1" t="s">
        <v>293</v>
      </c>
      <c r="H18" s="1" t="s">
        <v>47</v>
      </c>
      <c r="I18" s="1" t="s">
        <v>292</v>
      </c>
      <c r="J18" s="1" t="s">
        <v>263</v>
      </c>
      <c r="K18" s="1">
        <v>6</v>
      </c>
      <c r="L18" s="1">
        <v>5</v>
      </c>
      <c r="M18" s="1">
        <v>6</v>
      </c>
      <c r="N18" s="1">
        <v>6</v>
      </c>
      <c r="O18" s="1">
        <v>5</v>
      </c>
      <c r="P18" s="1" t="s">
        <v>45</v>
      </c>
      <c r="Q18" s="1" t="s">
        <v>45</v>
      </c>
      <c r="R18" s="1" t="s">
        <v>45</v>
      </c>
      <c r="S18" s="1" t="s">
        <v>45</v>
      </c>
    </row>
    <row r="19" spans="1:19">
      <c r="K19" s="1">
        <f>AVERAGE(K2:K18)</f>
        <v>5.882352941176471</v>
      </c>
      <c r="L19" s="1">
        <f>AVERAGE(L2:L18)</f>
        <v>5.7058823529411766</v>
      </c>
      <c r="M19" s="1">
        <f>AVERAGE(M2:M18)</f>
        <v>5.8235294117647056</v>
      </c>
      <c r="N19" s="1">
        <f>AVERAGE(N2:N18)</f>
        <v>5.9411764705882355</v>
      </c>
      <c r="O19" s="1">
        <f>AVERAGE(O2:O18)</f>
        <v>5.5882352941176467</v>
      </c>
    </row>
  </sheetData>
  <pageMargins left="0.7" right="0.7" top="0.75" bottom="0.75" header="0.3" footer="0.3"/>
  <pageSetup orientation="portrait"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2F85-72B5-8349-8126-1F70F06521CE}">
  <dimension ref="A1:V22"/>
  <sheetViews>
    <sheetView topLeftCell="D1" workbookViewId="0">
      <selection activeCell="K22" sqref="K22:L22"/>
    </sheetView>
  </sheetViews>
  <sheetFormatPr baseColWidth="10" defaultColWidth="8.83203125" defaultRowHeight="15"/>
  <cols>
    <col min="1" max="1" width="15.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1640625" style="1" bestFit="1" customWidth="1"/>
    <col min="10" max="10" width="17.83203125" style="1" bestFit="1" customWidth="1"/>
    <col min="11" max="13" width="8.83203125" style="1" customWidth="1"/>
    <col min="14" max="16" width="15.1640625" style="1" customWidth="1"/>
    <col min="17" max="17" width="9.83203125" style="1" customWidth="1"/>
    <col min="18" max="18" width="11.33203125" style="1" customWidth="1"/>
    <col min="19" max="19" width="7.83203125" style="1" customWidth="1"/>
    <col min="20" max="20" width="9.6640625" style="1" customWidth="1"/>
    <col min="21" max="21" width="10.1640625" style="1" customWidth="1"/>
    <col min="22" max="22" width="255" style="1" bestFit="1" customWidth="1"/>
    <col min="23" max="16384" width="8.83203125" style="1"/>
  </cols>
  <sheetData>
    <row r="1" spans="1:22">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153</v>
      </c>
    </row>
    <row r="2" spans="1:22">
      <c r="A2" s="1" t="s">
        <v>109</v>
      </c>
      <c r="B2" s="1" t="s">
        <v>510</v>
      </c>
      <c r="C2" s="1" t="s">
        <v>51</v>
      </c>
      <c r="D2" s="1" t="s">
        <v>50</v>
      </c>
      <c r="E2" s="1" t="s">
        <v>49</v>
      </c>
      <c r="F2" s="1" t="s">
        <v>44</v>
      </c>
      <c r="G2" s="1" t="s">
        <v>48</v>
      </c>
      <c r="H2" s="1" t="s">
        <v>231</v>
      </c>
      <c r="I2" s="1" t="s">
        <v>305</v>
      </c>
      <c r="J2" s="1" t="s">
        <v>29</v>
      </c>
      <c r="K2" s="1">
        <v>6</v>
      </c>
      <c r="L2" s="1">
        <v>6</v>
      </c>
      <c r="M2" s="1">
        <v>6</v>
      </c>
      <c r="N2" s="1">
        <v>6</v>
      </c>
      <c r="O2" s="1">
        <v>6</v>
      </c>
      <c r="P2" s="1">
        <v>6</v>
      </c>
      <c r="Q2" s="1">
        <v>6</v>
      </c>
      <c r="R2" s="1">
        <v>6</v>
      </c>
      <c r="S2" s="1">
        <v>6</v>
      </c>
      <c r="T2" s="1">
        <v>6</v>
      </c>
      <c r="U2" s="1">
        <v>6</v>
      </c>
      <c r="V2" s="1" t="s">
        <v>520</v>
      </c>
    </row>
    <row r="3" spans="1:22">
      <c r="A3" s="1" t="s">
        <v>105</v>
      </c>
      <c r="B3" s="1" t="s">
        <v>510</v>
      </c>
      <c r="C3" s="1" t="s">
        <v>51</v>
      </c>
      <c r="D3" s="1" t="s">
        <v>50</v>
      </c>
      <c r="E3" s="1" t="s">
        <v>49</v>
      </c>
      <c r="F3" s="1" t="s">
        <v>44</v>
      </c>
      <c r="G3" s="1" t="s">
        <v>48</v>
      </c>
      <c r="H3" s="1" t="s">
        <v>231</v>
      </c>
      <c r="I3" s="1" t="s">
        <v>305</v>
      </c>
      <c r="J3" s="1" t="s">
        <v>29</v>
      </c>
      <c r="K3" s="1">
        <v>6</v>
      </c>
      <c r="L3" s="1">
        <v>6</v>
      </c>
      <c r="M3" s="1">
        <v>6</v>
      </c>
      <c r="N3" s="1">
        <v>6</v>
      </c>
      <c r="O3" s="1">
        <v>6</v>
      </c>
      <c r="P3" s="1">
        <v>6</v>
      </c>
      <c r="Q3" s="1">
        <v>6</v>
      </c>
      <c r="R3" s="1">
        <v>6</v>
      </c>
      <c r="S3" s="1">
        <v>6</v>
      </c>
      <c r="T3" s="1">
        <v>6</v>
      </c>
      <c r="U3" s="1">
        <v>6</v>
      </c>
      <c r="V3" s="1" t="s">
        <v>45</v>
      </c>
    </row>
    <row r="4" spans="1:22">
      <c r="A4" s="1" t="s">
        <v>101</v>
      </c>
      <c r="B4" s="1" t="s">
        <v>510</v>
      </c>
      <c r="C4" s="1" t="s">
        <v>51</v>
      </c>
      <c r="D4" s="1" t="s">
        <v>50</v>
      </c>
      <c r="E4" s="1" t="s">
        <v>49</v>
      </c>
      <c r="F4" s="1" t="s">
        <v>44</v>
      </c>
      <c r="G4" s="1" t="s">
        <v>48</v>
      </c>
      <c r="H4" s="1" t="s">
        <v>231</v>
      </c>
      <c r="I4" s="1" t="s">
        <v>305</v>
      </c>
      <c r="J4" s="1" t="s">
        <v>29</v>
      </c>
      <c r="K4" s="1">
        <v>6</v>
      </c>
      <c r="L4" s="1">
        <v>6</v>
      </c>
      <c r="M4" s="1">
        <v>6</v>
      </c>
      <c r="N4" s="1">
        <v>6</v>
      </c>
      <c r="O4" s="1">
        <v>6</v>
      </c>
      <c r="P4" s="1">
        <v>6</v>
      </c>
      <c r="Q4" s="1">
        <v>6</v>
      </c>
      <c r="R4" s="1">
        <v>6</v>
      </c>
      <c r="S4" s="1">
        <v>6</v>
      </c>
      <c r="T4" s="1">
        <v>6</v>
      </c>
      <c r="U4" s="1">
        <v>6</v>
      </c>
      <c r="V4" s="1" t="s">
        <v>45</v>
      </c>
    </row>
    <row r="5" spans="1:22">
      <c r="A5" s="1" t="s">
        <v>98</v>
      </c>
      <c r="B5" s="1" t="s">
        <v>510</v>
      </c>
      <c r="C5" s="1" t="s">
        <v>51</v>
      </c>
      <c r="D5" s="1" t="s">
        <v>50</v>
      </c>
      <c r="E5" s="1" t="s">
        <v>49</v>
      </c>
      <c r="F5" s="1" t="s">
        <v>44</v>
      </c>
      <c r="G5" s="1" t="s">
        <v>48</v>
      </c>
      <c r="H5" s="1" t="s">
        <v>231</v>
      </c>
      <c r="I5" s="1" t="s">
        <v>305</v>
      </c>
      <c r="J5" s="1" t="s">
        <v>29</v>
      </c>
      <c r="K5" s="1">
        <v>6</v>
      </c>
      <c r="L5" s="1">
        <v>6</v>
      </c>
      <c r="M5" s="1">
        <v>6</v>
      </c>
      <c r="N5" s="1">
        <v>6</v>
      </c>
      <c r="O5" s="1">
        <v>6</v>
      </c>
      <c r="P5" s="1">
        <v>6</v>
      </c>
      <c r="Q5" s="1">
        <v>6</v>
      </c>
      <c r="R5" s="1">
        <v>6</v>
      </c>
      <c r="S5" s="1">
        <v>6</v>
      </c>
      <c r="T5" s="1">
        <v>6</v>
      </c>
      <c r="U5" s="1">
        <v>6</v>
      </c>
      <c r="V5" s="1" t="s">
        <v>519</v>
      </c>
    </row>
    <row r="6" spans="1:22">
      <c r="A6" s="1" t="s">
        <v>94</v>
      </c>
      <c r="B6" s="1" t="s">
        <v>510</v>
      </c>
      <c r="C6" s="1" t="s">
        <v>51</v>
      </c>
      <c r="D6" s="1" t="s">
        <v>50</v>
      </c>
      <c r="E6" s="1" t="s">
        <v>49</v>
      </c>
      <c r="F6" s="1" t="s">
        <v>44</v>
      </c>
      <c r="G6" s="1" t="s">
        <v>48</v>
      </c>
      <c r="H6" s="1" t="s">
        <v>231</v>
      </c>
      <c r="I6" s="1" t="s">
        <v>305</v>
      </c>
      <c r="J6" s="1" t="s">
        <v>29</v>
      </c>
      <c r="K6" s="1">
        <v>6</v>
      </c>
      <c r="L6" s="1">
        <v>6</v>
      </c>
      <c r="M6" s="1">
        <v>6</v>
      </c>
      <c r="N6" s="1">
        <v>6</v>
      </c>
      <c r="O6" s="1">
        <v>6</v>
      </c>
      <c r="P6" s="1">
        <v>6</v>
      </c>
      <c r="Q6" s="1">
        <v>6</v>
      </c>
      <c r="R6" s="1">
        <v>6</v>
      </c>
      <c r="S6" s="1">
        <v>6</v>
      </c>
      <c r="T6" s="1">
        <v>6</v>
      </c>
      <c r="U6" s="1">
        <v>6</v>
      </c>
      <c r="V6" s="1" t="s">
        <v>518</v>
      </c>
    </row>
    <row r="7" spans="1:22">
      <c r="A7" s="1" t="s">
        <v>90</v>
      </c>
      <c r="B7" s="1" t="s">
        <v>510</v>
      </c>
      <c r="C7" s="1" t="s">
        <v>51</v>
      </c>
      <c r="D7" s="1" t="s">
        <v>50</v>
      </c>
      <c r="E7" s="1" t="s">
        <v>49</v>
      </c>
      <c r="F7" s="1" t="s">
        <v>44</v>
      </c>
      <c r="G7" s="1" t="s">
        <v>48</v>
      </c>
      <c r="H7" s="1" t="s">
        <v>231</v>
      </c>
      <c r="I7" s="1" t="s">
        <v>305</v>
      </c>
      <c r="J7" s="1" t="s">
        <v>29</v>
      </c>
      <c r="K7" s="1">
        <v>6</v>
      </c>
      <c r="L7" s="1">
        <v>6</v>
      </c>
      <c r="M7" s="1">
        <v>6</v>
      </c>
      <c r="N7" s="1">
        <v>6</v>
      </c>
      <c r="O7" s="1">
        <v>6</v>
      </c>
      <c r="P7" s="1">
        <v>6</v>
      </c>
      <c r="Q7" s="1">
        <v>6</v>
      </c>
      <c r="R7" s="1">
        <v>6</v>
      </c>
      <c r="S7" s="1">
        <v>6</v>
      </c>
      <c r="T7" s="1">
        <v>6</v>
      </c>
      <c r="U7" s="1">
        <v>6</v>
      </c>
      <c r="V7" s="1" t="s">
        <v>517</v>
      </c>
    </row>
    <row r="8" spans="1:22">
      <c r="A8" s="1" t="s">
        <v>87</v>
      </c>
      <c r="B8" s="1" t="s">
        <v>510</v>
      </c>
      <c r="C8" s="1" t="s">
        <v>51</v>
      </c>
      <c r="D8" s="1" t="s">
        <v>50</v>
      </c>
      <c r="E8" s="1" t="s">
        <v>49</v>
      </c>
      <c r="F8" s="1" t="s">
        <v>44</v>
      </c>
      <c r="G8" s="1" t="s">
        <v>48</v>
      </c>
      <c r="H8" s="1" t="s">
        <v>231</v>
      </c>
      <c r="I8" s="1" t="s">
        <v>305</v>
      </c>
      <c r="J8" s="1" t="s">
        <v>29</v>
      </c>
      <c r="K8" s="1">
        <v>6</v>
      </c>
      <c r="L8" s="1">
        <v>6</v>
      </c>
      <c r="M8" s="1">
        <v>6</v>
      </c>
      <c r="N8" s="1">
        <v>6</v>
      </c>
      <c r="O8" s="1">
        <v>6</v>
      </c>
      <c r="P8" s="1">
        <v>6</v>
      </c>
      <c r="Q8" s="1">
        <v>6</v>
      </c>
      <c r="R8" s="1">
        <v>6</v>
      </c>
      <c r="S8" s="1">
        <v>6</v>
      </c>
      <c r="T8" s="1">
        <v>6</v>
      </c>
      <c r="U8" s="1">
        <v>6</v>
      </c>
      <c r="V8" s="1" t="s">
        <v>516</v>
      </c>
    </row>
    <row r="9" spans="1:22">
      <c r="A9" s="1" t="s">
        <v>83</v>
      </c>
      <c r="B9" s="1" t="s">
        <v>510</v>
      </c>
      <c r="C9" s="1" t="s">
        <v>51</v>
      </c>
      <c r="D9" s="1" t="s">
        <v>50</v>
      </c>
      <c r="E9" s="1" t="s">
        <v>49</v>
      </c>
      <c r="F9" s="1" t="s">
        <v>44</v>
      </c>
      <c r="G9" s="1" t="s">
        <v>48</v>
      </c>
      <c r="H9" s="1" t="s">
        <v>231</v>
      </c>
      <c r="I9" s="1" t="s">
        <v>305</v>
      </c>
      <c r="J9" s="1" t="s">
        <v>29</v>
      </c>
      <c r="K9" s="1">
        <v>6</v>
      </c>
      <c r="L9" s="1">
        <v>6</v>
      </c>
      <c r="M9" s="1">
        <v>6</v>
      </c>
      <c r="N9" s="1">
        <v>6</v>
      </c>
      <c r="O9" s="1">
        <v>6</v>
      </c>
      <c r="P9" s="1">
        <v>6</v>
      </c>
      <c r="Q9" s="1">
        <v>6</v>
      </c>
      <c r="R9" s="1">
        <v>6</v>
      </c>
      <c r="S9" s="1">
        <v>6</v>
      </c>
      <c r="T9" s="1">
        <v>6</v>
      </c>
      <c r="U9" s="1">
        <v>6</v>
      </c>
      <c r="V9" s="1" t="s">
        <v>45</v>
      </c>
    </row>
    <row r="10" spans="1:22">
      <c r="A10" s="1" t="s">
        <v>79</v>
      </c>
      <c r="B10" s="1" t="s">
        <v>510</v>
      </c>
      <c r="C10" s="1" t="s">
        <v>51</v>
      </c>
      <c r="D10" s="1" t="s">
        <v>50</v>
      </c>
      <c r="E10" s="1" t="s">
        <v>49</v>
      </c>
      <c r="F10" s="1" t="s">
        <v>44</v>
      </c>
      <c r="G10" s="1" t="s">
        <v>48</v>
      </c>
      <c r="H10" s="1" t="s">
        <v>231</v>
      </c>
      <c r="I10" s="1" t="s">
        <v>305</v>
      </c>
      <c r="J10" s="1" t="s">
        <v>29</v>
      </c>
      <c r="K10" s="1">
        <v>6</v>
      </c>
      <c r="L10" s="1">
        <v>6</v>
      </c>
      <c r="M10" s="1">
        <v>6</v>
      </c>
      <c r="N10" s="1">
        <v>6</v>
      </c>
      <c r="O10" s="1">
        <v>6</v>
      </c>
      <c r="P10" s="1">
        <v>6</v>
      </c>
      <c r="Q10" s="1">
        <v>6</v>
      </c>
      <c r="R10" s="1">
        <v>6</v>
      </c>
      <c r="S10" s="1">
        <v>6</v>
      </c>
      <c r="T10" s="1">
        <v>6</v>
      </c>
      <c r="U10" s="1">
        <v>6</v>
      </c>
      <c r="V10" s="1" t="s">
        <v>45</v>
      </c>
    </row>
    <row r="11" spans="1:22">
      <c r="A11" s="1" t="s">
        <v>78</v>
      </c>
      <c r="B11" s="1" t="s">
        <v>510</v>
      </c>
      <c r="C11" s="1" t="s">
        <v>51</v>
      </c>
      <c r="D11" s="1" t="s">
        <v>50</v>
      </c>
      <c r="E11" s="1" t="s">
        <v>49</v>
      </c>
      <c r="F11" s="1" t="s">
        <v>44</v>
      </c>
      <c r="G11" s="1" t="s">
        <v>48</v>
      </c>
      <c r="H11" s="1" t="s">
        <v>231</v>
      </c>
      <c r="I11" s="1" t="s">
        <v>305</v>
      </c>
      <c r="J11" s="1" t="s">
        <v>29</v>
      </c>
      <c r="K11" s="1">
        <v>6</v>
      </c>
      <c r="L11" s="1">
        <v>6</v>
      </c>
      <c r="M11" s="1">
        <v>5</v>
      </c>
      <c r="N11" s="1">
        <v>6</v>
      </c>
      <c r="O11" s="1">
        <v>6</v>
      </c>
      <c r="P11" s="1">
        <v>6</v>
      </c>
      <c r="Q11" s="1">
        <v>6</v>
      </c>
      <c r="R11" s="1">
        <v>6</v>
      </c>
      <c r="S11" s="1">
        <v>6</v>
      </c>
      <c r="T11" s="1">
        <v>6</v>
      </c>
      <c r="U11" s="1">
        <v>6</v>
      </c>
      <c r="V11" s="1" t="s">
        <v>45</v>
      </c>
    </row>
    <row r="12" spans="1:22">
      <c r="A12" s="1" t="s">
        <v>77</v>
      </c>
      <c r="B12" s="1" t="s">
        <v>510</v>
      </c>
      <c r="C12" s="1" t="s">
        <v>51</v>
      </c>
      <c r="D12" s="1" t="s">
        <v>50</v>
      </c>
      <c r="E12" s="1" t="s">
        <v>49</v>
      </c>
      <c r="F12" s="1" t="s">
        <v>44</v>
      </c>
      <c r="G12" s="1" t="s">
        <v>48</v>
      </c>
      <c r="H12" s="1" t="s">
        <v>231</v>
      </c>
      <c r="I12" s="1" t="s">
        <v>305</v>
      </c>
      <c r="J12" s="1" t="s">
        <v>29</v>
      </c>
      <c r="K12" s="1">
        <v>6</v>
      </c>
      <c r="L12" s="1">
        <v>6</v>
      </c>
      <c r="M12" s="1">
        <v>6</v>
      </c>
      <c r="N12" s="1">
        <v>6</v>
      </c>
      <c r="O12" s="1">
        <v>6</v>
      </c>
      <c r="P12" s="1">
        <v>6</v>
      </c>
      <c r="Q12" s="1">
        <v>6</v>
      </c>
      <c r="R12" s="1">
        <v>6</v>
      </c>
      <c r="S12" s="1">
        <v>6</v>
      </c>
      <c r="T12" s="1">
        <v>6</v>
      </c>
      <c r="U12" s="1">
        <v>6</v>
      </c>
      <c r="V12" s="1" t="s">
        <v>515</v>
      </c>
    </row>
    <row r="13" spans="1:22">
      <c r="A13" s="1" t="s">
        <v>73</v>
      </c>
      <c r="B13" s="1" t="s">
        <v>510</v>
      </c>
      <c r="C13" s="1" t="s">
        <v>51</v>
      </c>
      <c r="D13" s="1" t="s">
        <v>50</v>
      </c>
      <c r="E13" s="1" t="s">
        <v>49</v>
      </c>
      <c r="F13" s="1" t="s">
        <v>44</v>
      </c>
      <c r="G13" s="1" t="s">
        <v>48</v>
      </c>
      <c r="H13" s="1" t="s">
        <v>231</v>
      </c>
      <c r="I13" s="1" t="s">
        <v>305</v>
      </c>
      <c r="J13" s="1" t="s">
        <v>29</v>
      </c>
      <c r="K13" s="1">
        <v>6</v>
      </c>
      <c r="L13" s="1">
        <v>6</v>
      </c>
      <c r="M13" s="1">
        <v>5</v>
      </c>
      <c r="N13" s="1">
        <v>6</v>
      </c>
      <c r="O13" s="1">
        <v>6</v>
      </c>
      <c r="P13" s="1">
        <v>6</v>
      </c>
      <c r="Q13" s="1">
        <v>4</v>
      </c>
      <c r="R13" s="1">
        <v>5</v>
      </c>
      <c r="S13" s="1">
        <v>6</v>
      </c>
      <c r="T13" s="1">
        <v>6</v>
      </c>
      <c r="U13" s="1">
        <v>5</v>
      </c>
      <c r="V13" s="1" t="s">
        <v>45</v>
      </c>
    </row>
    <row r="14" spans="1:22">
      <c r="A14" s="1" t="s">
        <v>69</v>
      </c>
      <c r="B14" s="1" t="s">
        <v>510</v>
      </c>
      <c r="C14" s="1" t="s">
        <v>51</v>
      </c>
      <c r="D14" s="1" t="s">
        <v>50</v>
      </c>
      <c r="E14" s="1" t="s">
        <v>49</v>
      </c>
      <c r="F14" s="1" t="s">
        <v>44</v>
      </c>
      <c r="G14" s="1" t="s">
        <v>48</v>
      </c>
      <c r="H14" s="1" t="s">
        <v>231</v>
      </c>
      <c r="I14" s="1" t="s">
        <v>305</v>
      </c>
      <c r="J14" s="1" t="s">
        <v>29</v>
      </c>
      <c r="K14" s="1">
        <v>6</v>
      </c>
      <c r="L14" s="1">
        <v>5</v>
      </c>
      <c r="M14" s="1">
        <v>6</v>
      </c>
      <c r="N14" s="1">
        <v>6</v>
      </c>
      <c r="O14" s="1">
        <v>6</v>
      </c>
      <c r="P14" s="1">
        <v>6</v>
      </c>
      <c r="Q14" s="1">
        <v>6</v>
      </c>
      <c r="R14" s="1">
        <v>6</v>
      </c>
      <c r="S14" s="1">
        <v>6</v>
      </c>
      <c r="T14" s="1">
        <v>6</v>
      </c>
      <c r="U14" s="1">
        <v>6</v>
      </c>
      <c r="V14" s="1" t="s">
        <v>514</v>
      </c>
    </row>
    <row r="15" spans="1:22">
      <c r="A15" s="1" t="s">
        <v>65</v>
      </c>
      <c r="B15" s="1" t="s">
        <v>510</v>
      </c>
      <c r="C15" s="1" t="s">
        <v>51</v>
      </c>
      <c r="D15" s="1" t="s">
        <v>50</v>
      </c>
      <c r="E15" s="1" t="s">
        <v>49</v>
      </c>
      <c r="F15" s="1" t="s">
        <v>44</v>
      </c>
      <c r="G15" s="1" t="s">
        <v>48</v>
      </c>
      <c r="H15" s="1" t="s">
        <v>231</v>
      </c>
      <c r="I15" s="1" t="s">
        <v>305</v>
      </c>
      <c r="J15" s="1" t="s">
        <v>29</v>
      </c>
      <c r="K15" s="1">
        <v>6</v>
      </c>
      <c r="L15" s="1">
        <v>6</v>
      </c>
      <c r="M15" s="1">
        <v>5</v>
      </c>
      <c r="N15" s="1">
        <v>6</v>
      </c>
      <c r="O15" s="1">
        <v>6</v>
      </c>
      <c r="P15" s="1">
        <v>6</v>
      </c>
      <c r="Q15" s="1">
        <v>6</v>
      </c>
      <c r="R15" s="1">
        <v>6</v>
      </c>
      <c r="S15" s="1">
        <v>6</v>
      </c>
      <c r="T15" s="1">
        <v>6</v>
      </c>
      <c r="U15" s="1">
        <v>6</v>
      </c>
      <c r="V15" s="1" t="s">
        <v>513</v>
      </c>
    </row>
    <row r="16" spans="1:22">
      <c r="A16" s="1" t="s">
        <v>61</v>
      </c>
      <c r="B16" s="1" t="s">
        <v>510</v>
      </c>
      <c r="C16" s="1" t="s">
        <v>51</v>
      </c>
      <c r="D16" s="1" t="s">
        <v>50</v>
      </c>
      <c r="E16" s="1" t="s">
        <v>49</v>
      </c>
      <c r="F16" s="1" t="s">
        <v>44</v>
      </c>
      <c r="G16" s="1" t="s">
        <v>48</v>
      </c>
      <c r="H16" s="1" t="s">
        <v>231</v>
      </c>
      <c r="I16" s="1" t="s">
        <v>305</v>
      </c>
      <c r="J16" s="1" t="s">
        <v>29</v>
      </c>
      <c r="K16" s="1">
        <v>6</v>
      </c>
      <c r="L16" s="1">
        <v>6</v>
      </c>
      <c r="M16" s="1">
        <v>6</v>
      </c>
      <c r="N16" s="1">
        <v>6</v>
      </c>
      <c r="O16" s="1">
        <v>6</v>
      </c>
      <c r="P16" s="1">
        <v>6</v>
      </c>
      <c r="Q16" s="1">
        <v>6</v>
      </c>
      <c r="R16" s="1">
        <v>6</v>
      </c>
      <c r="S16" s="1">
        <v>6</v>
      </c>
      <c r="T16" s="1">
        <v>6</v>
      </c>
      <c r="U16" s="1">
        <v>6</v>
      </c>
      <c r="V16" s="1" t="s">
        <v>45</v>
      </c>
    </row>
    <row r="17" spans="1:22">
      <c r="A17" s="1" t="s">
        <v>57</v>
      </c>
      <c r="B17" s="1" t="s">
        <v>510</v>
      </c>
      <c r="C17" s="1" t="s">
        <v>51</v>
      </c>
      <c r="D17" s="1" t="s">
        <v>50</v>
      </c>
      <c r="E17" s="1" t="s">
        <v>49</v>
      </c>
      <c r="F17" s="1" t="s">
        <v>44</v>
      </c>
      <c r="G17" s="1" t="s">
        <v>48</v>
      </c>
      <c r="H17" s="1" t="s">
        <v>231</v>
      </c>
      <c r="I17" s="1" t="s">
        <v>305</v>
      </c>
      <c r="J17" s="1" t="s">
        <v>29</v>
      </c>
      <c r="K17" s="1">
        <v>6</v>
      </c>
      <c r="L17" s="1">
        <v>6</v>
      </c>
      <c r="M17" s="1">
        <v>6</v>
      </c>
      <c r="N17" s="1">
        <v>6</v>
      </c>
      <c r="O17" s="1">
        <v>6</v>
      </c>
      <c r="P17" s="1">
        <v>6</v>
      </c>
      <c r="Q17" s="1">
        <v>6</v>
      </c>
      <c r="R17" s="1">
        <v>6</v>
      </c>
      <c r="S17" s="1">
        <v>6</v>
      </c>
      <c r="T17" s="1">
        <v>6</v>
      </c>
      <c r="U17" s="1">
        <v>6</v>
      </c>
      <c r="V17" s="1" t="s">
        <v>45</v>
      </c>
    </row>
    <row r="18" spans="1:22">
      <c r="A18" s="1" t="s">
        <v>53</v>
      </c>
      <c r="B18" s="1" t="s">
        <v>510</v>
      </c>
      <c r="C18" s="1" t="s">
        <v>51</v>
      </c>
      <c r="D18" s="1" t="s">
        <v>50</v>
      </c>
      <c r="E18" s="1" t="s">
        <v>49</v>
      </c>
      <c r="F18" s="1" t="s">
        <v>44</v>
      </c>
      <c r="G18" s="1" t="s">
        <v>48</v>
      </c>
      <c r="H18" s="1" t="s">
        <v>231</v>
      </c>
      <c r="I18" s="1" t="s">
        <v>305</v>
      </c>
      <c r="J18" s="1" t="s">
        <v>29</v>
      </c>
      <c r="K18" s="1">
        <v>6</v>
      </c>
      <c r="L18" s="1">
        <v>6</v>
      </c>
      <c r="M18" s="1">
        <v>6</v>
      </c>
      <c r="N18" s="1">
        <v>6</v>
      </c>
      <c r="O18" s="1">
        <v>5</v>
      </c>
      <c r="P18" s="1">
        <v>6</v>
      </c>
      <c r="Q18" s="1">
        <v>6</v>
      </c>
      <c r="R18" s="1">
        <v>6</v>
      </c>
      <c r="S18" s="1">
        <v>6</v>
      </c>
      <c r="T18" s="1">
        <v>6</v>
      </c>
      <c r="U18" s="1">
        <v>6</v>
      </c>
      <c r="V18" s="1" t="s">
        <v>512</v>
      </c>
    </row>
    <row r="19" spans="1:22">
      <c r="A19" s="1" t="s">
        <v>144</v>
      </c>
      <c r="B19" s="1" t="s">
        <v>510</v>
      </c>
      <c r="C19" s="1" t="s">
        <v>51</v>
      </c>
      <c r="D19" s="1" t="s">
        <v>50</v>
      </c>
      <c r="E19" s="1" t="s">
        <v>49</v>
      </c>
      <c r="F19" s="1" t="s">
        <v>44</v>
      </c>
      <c r="G19" s="1" t="s">
        <v>48</v>
      </c>
      <c r="H19" s="1" t="s">
        <v>231</v>
      </c>
      <c r="I19" s="1" t="s">
        <v>305</v>
      </c>
      <c r="J19" s="1" t="s">
        <v>29</v>
      </c>
      <c r="K19" s="1">
        <v>6</v>
      </c>
      <c r="L19" s="1">
        <v>6</v>
      </c>
      <c r="M19" s="1">
        <v>6</v>
      </c>
      <c r="N19" s="1">
        <v>6</v>
      </c>
      <c r="O19" s="1">
        <v>6</v>
      </c>
      <c r="P19" s="1">
        <v>6</v>
      </c>
      <c r="Q19" s="1">
        <v>6</v>
      </c>
      <c r="R19" s="1">
        <v>6</v>
      </c>
      <c r="S19" s="1">
        <v>6</v>
      </c>
      <c r="T19" s="1">
        <v>6</v>
      </c>
      <c r="U19" s="1">
        <v>6</v>
      </c>
      <c r="V19" s="1" t="s">
        <v>45</v>
      </c>
    </row>
    <row r="20" spans="1:22">
      <c r="A20" s="1" t="s">
        <v>142</v>
      </c>
      <c r="B20" s="1" t="s">
        <v>510</v>
      </c>
      <c r="C20" s="1" t="s">
        <v>51</v>
      </c>
      <c r="D20" s="1" t="s">
        <v>50</v>
      </c>
      <c r="E20" s="1" t="s">
        <v>49</v>
      </c>
      <c r="F20" s="1" t="s">
        <v>44</v>
      </c>
      <c r="G20" s="1" t="s">
        <v>48</v>
      </c>
      <c r="H20" s="1" t="s">
        <v>231</v>
      </c>
      <c r="I20" s="1" t="s">
        <v>305</v>
      </c>
      <c r="J20" s="1" t="s">
        <v>29</v>
      </c>
      <c r="K20" s="1">
        <v>5</v>
      </c>
      <c r="L20" s="1">
        <v>6</v>
      </c>
      <c r="M20" s="1">
        <v>5</v>
      </c>
      <c r="N20" s="1">
        <v>6</v>
      </c>
      <c r="O20" s="1">
        <v>5</v>
      </c>
      <c r="P20" s="1">
        <v>5</v>
      </c>
      <c r="Q20" s="1">
        <v>5</v>
      </c>
      <c r="R20" s="1">
        <v>5</v>
      </c>
      <c r="S20" s="1">
        <v>5</v>
      </c>
      <c r="T20" s="1">
        <v>5</v>
      </c>
      <c r="U20" s="1">
        <v>5</v>
      </c>
      <c r="V20" s="1" t="s">
        <v>511</v>
      </c>
    </row>
    <row r="21" spans="1:22">
      <c r="A21" s="1" t="s">
        <v>140</v>
      </c>
      <c r="B21" s="1" t="s">
        <v>510</v>
      </c>
      <c r="C21" s="1" t="s">
        <v>51</v>
      </c>
      <c r="D21" s="1" t="s">
        <v>50</v>
      </c>
      <c r="E21" s="1" t="s">
        <v>49</v>
      </c>
      <c r="F21" s="1" t="s">
        <v>44</v>
      </c>
      <c r="G21" s="1" t="s">
        <v>48</v>
      </c>
      <c r="H21" s="1" t="s">
        <v>231</v>
      </c>
      <c r="I21" s="1" t="s">
        <v>305</v>
      </c>
      <c r="J21" s="1" t="s">
        <v>29</v>
      </c>
      <c r="K21" s="1">
        <v>5</v>
      </c>
      <c r="L21" s="1">
        <v>5</v>
      </c>
      <c r="M21" s="1">
        <v>5</v>
      </c>
      <c r="N21" s="1">
        <v>5</v>
      </c>
      <c r="O21" s="1">
        <v>5</v>
      </c>
      <c r="P21" s="1">
        <v>5</v>
      </c>
      <c r="Q21" s="1">
        <v>4</v>
      </c>
      <c r="R21" s="1">
        <v>5</v>
      </c>
      <c r="S21" s="1">
        <v>5</v>
      </c>
      <c r="T21" s="1">
        <v>5</v>
      </c>
      <c r="U21" s="1">
        <v>5</v>
      </c>
      <c r="V21" s="1" t="s">
        <v>45</v>
      </c>
    </row>
    <row r="22" spans="1:22">
      <c r="K22" s="1">
        <f t="shared" ref="K22:U22" si="0">AVERAGE(K2:K21)</f>
        <v>5.9</v>
      </c>
      <c r="L22" s="1">
        <f t="shared" si="0"/>
        <v>5.9</v>
      </c>
      <c r="M22" s="1">
        <f t="shared" si="0"/>
        <v>5.75</v>
      </c>
      <c r="N22" s="1">
        <f t="shared" si="0"/>
        <v>5.95</v>
      </c>
      <c r="O22" s="1">
        <f t="shared" si="0"/>
        <v>5.85</v>
      </c>
      <c r="P22" s="1">
        <f t="shared" si="0"/>
        <v>5.9</v>
      </c>
      <c r="Q22" s="1">
        <f t="shared" si="0"/>
        <v>5.75</v>
      </c>
      <c r="R22" s="1">
        <f t="shared" si="0"/>
        <v>5.85</v>
      </c>
      <c r="S22" s="1">
        <f t="shared" si="0"/>
        <v>5.9</v>
      </c>
      <c r="T22" s="1">
        <f t="shared" si="0"/>
        <v>5.9</v>
      </c>
      <c r="U22" s="1">
        <f t="shared" si="0"/>
        <v>5.85</v>
      </c>
    </row>
  </sheetData>
  <pageMargins left="0.7" right="0.7" top="0.75" bottom="0.75" header="0.3" footer="0.3"/>
  <pageSetup orientation="portrait"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4FD59-955E-4848-968C-E9217CE818A6}">
  <dimension ref="A1:P5"/>
  <sheetViews>
    <sheetView topLeftCell="J1" workbookViewId="0">
      <selection activeCell="J16" sqref="J16"/>
    </sheetView>
  </sheetViews>
  <sheetFormatPr baseColWidth="10" defaultColWidth="8.83203125" defaultRowHeight="15"/>
  <cols>
    <col min="1" max="1" width="14.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 style="1" bestFit="1" customWidth="1"/>
    <col min="10" max="10" width="23.6640625" style="1" bestFit="1" customWidth="1"/>
    <col min="11" max="15" width="12.6640625" style="1" customWidth="1"/>
    <col min="16" max="16" width="203.8320312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510</v>
      </c>
      <c r="C2" s="1" t="s">
        <v>51</v>
      </c>
      <c r="D2" s="1" t="s">
        <v>50</v>
      </c>
      <c r="E2" s="1" t="s">
        <v>49</v>
      </c>
      <c r="F2" s="1" t="s">
        <v>28</v>
      </c>
      <c r="G2" s="1" t="s">
        <v>293</v>
      </c>
      <c r="H2" s="1" t="s">
        <v>227</v>
      </c>
      <c r="I2" s="1" t="s">
        <v>522</v>
      </c>
      <c r="J2" s="1" t="s">
        <v>263</v>
      </c>
      <c r="K2" s="1">
        <v>6</v>
      </c>
      <c r="L2" s="1">
        <v>6</v>
      </c>
      <c r="M2" s="1">
        <v>6</v>
      </c>
      <c r="N2" s="1">
        <v>6</v>
      </c>
      <c r="O2" s="1">
        <v>6</v>
      </c>
      <c r="P2" s="1" t="s">
        <v>523</v>
      </c>
    </row>
    <row r="3" spans="1:16">
      <c r="A3" s="1" t="s">
        <v>105</v>
      </c>
      <c r="B3" s="1" t="s">
        <v>510</v>
      </c>
      <c r="C3" s="1" t="s">
        <v>51</v>
      </c>
      <c r="D3" s="1" t="s">
        <v>50</v>
      </c>
      <c r="E3" s="1" t="s">
        <v>49</v>
      </c>
      <c r="F3" s="1" t="s">
        <v>28</v>
      </c>
      <c r="G3" s="1" t="s">
        <v>293</v>
      </c>
      <c r="H3" s="1" t="s">
        <v>227</v>
      </c>
      <c r="I3" s="1" t="s">
        <v>522</v>
      </c>
      <c r="J3" s="1" t="s">
        <v>263</v>
      </c>
      <c r="K3" s="1">
        <v>5</v>
      </c>
      <c r="L3" s="1">
        <v>3</v>
      </c>
      <c r="M3" s="1">
        <v>4</v>
      </c>
      <c r="N3" s="1">
        <v>6</v>
      </c>
      <c r="O3" s="1">
        <v>4</v>
      </c>
      <c r="P3" s="1" t="s">
        <v>45</v>
      </c>
    </row>
    <row r="4" spans="1:16">
      <c r="A4" s="1" t="s">
        <v>101</v>
      </c>
      <c r="B4" s="1" t="s">
        <v>510</v>
      </c>
      <c r="C4" s="1" t="s">
        <v>51</v>
      </c>
      <c r="D4" s="1" t="s">
        <v>50</v>
      </c>
      <c r="E4" s="1" t="s">
        <v>49</v>
      </c>
      <c r="F4" s="1" t="s">
        <v>28</v>
      </c>
      <c r="G4" s="1" t="s">
        <v>293</v>
      </c>
      <c r="H4" s="1" t="s">
        <v>227</v>
      </c>
      <c r="I4" s="1" t="s">
        <v>522</v>
      </c>
      <c r="J4" s="1" t="s">
        <v>263</v>
      </c>
      <c r="K4" s="1">
        <v>6</v>
      </c>
      <c r="L4" s="1">
        <v>6</v>
      </c>
      <c r="M4" s="1">
        <v>6</v>
      </c>
      <c r="N4" s="1">
        <v>6</v>
      </c>
      <c r="O4" s="1">
        <v>6</v>
      </c>
      <c r="P4" s="1" t="s">
        <v>521</v>
      </c>
    </row>
    <row r="5" spans="1:16">
      <c r="K5" s="1">
        <f>AVERAGE(K2:K4)</f>
        <v>5.666666666666667</v>
      </c>
      <c r="L5" s="1">
        <f>AVERAGE(L2:L4)</f>
        <v>5</v>
      </c>
      <c r="M5" s="1">
        <f>AVERAGE(M2:M4)</f>
        <v>5.333333333333333</v>
      </c>
      <c r="N5" s="1">
        <f>AVERAGE(N2:N4)</f>
        <v>6</v>
      </c>
      <c r="O5" s="1">
        <f>AVERAGE(O2:O4)</f>
        <v>5.333333333333333</v>
      </c>
    </row>
  </sheetData>
  <pageMargins left="0.7" right="0.7" top="0.75" bottom="0.75" header="0.3" footer="0.3"/>
  <pageSetup orientation="portrait" horizontalDpi="0"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0434F-F671-8646-9024-A8E5862ADE34}">
  <dimension ref="A1:P8"/>
  <sheetViews>
    <sheetView topLeftCell="E1" workbookViewId="0">
      <selection activeCell="P24" sqref="P24"/>
    </sheetView>
  </sheetViews>
  <sheetFormatPr baseColWidth="10" defaultColWidth="8.83203125" defaultRowHeight="15"/>
  <cols>
    <col min="1" max="1" width="14.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23.6640625" style="1" bestFit="1" customWidth="1"/>
    <col min="11" max="14" width="8.33203125" style="1" customWidth="1"/>
    <col min="15" max="15" width="8.1640625" style="1" customWidth="1"/>
    <col min="16" max="16" width="221.8320312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510</v>
      </c>
      <c r="C2" s="1" t="s">
        <v>51</v>
      </c>
      <c r="D2" s="1" t="s">
        <v>50</v>
      </c>
      <c r="E2" s="1" t="s">
        <v>49</v>
      </c>
      <c r="F2" s="1" t="s">
        <v>28</v>
      </c>
      <c r="G2" s="1" t="s">
        <v>293</v>
      </c>
      <c r="H2" s="1" t="s">
        <v>231</v>
      </c>
      <c r="I2" s="1" t="s">
        <v>295</v>
      </c>
      <c r="J2" s="1" t="s">
        <v>263</v>
      </c>
      <c r="K2" s="1">
        <v>6</v>
      </c>
      <c r="L2" s="1">
        <v>6</v>
      </c>
      <c r="M2" s="1">
        <v>4</v>
      </c>
      <c r="N2" s="1">
        <v>1</v>
      </c>
      <c r="O2" s="1">
        <v>2</v>
      </c>
      <c r="P2" s="1" t="s">
        <v>45</v>
      </c>
    </row>
    <row r="3" spans="1:16">
      <c r="A3" s="1" t="s">
        <v>105</v>
      </c>
      <c r="B3" s="1" t="s">
        <v>510</v>
      </c>
      <c r="C3" s="1" t="s">
        <v>51</v>
      </c>
      <c r="D3" s="1" t="s">
        <v>50</v>
      </c>
      <c r="E3" s="1" t="s">
        <v>49</v>
      </c>
      <c r="F3" s="1" t="s">
        <v>28</v>
      </c>
      <c r="G3" s="1" t="s">
        <v>293</v>
      </c>
      <c r="H3" s="1" t="s">
        <v>231</v>
      </c>
      <c r="I3" s="1" t="s">
        <v>295</v>
      </c>
      <c r="J3" s="1" t="s">
        <v>263</v>
      </c>
      <c r="K3" s="1">
        <v>6</v>
      </c>
      <c r="L3" s="1">
        <v>6</v>
      </c>
      <c r="M3" s="1">
        <v>6</v>
      </c>
      <c r="N3" s="1">
        <v>6</v>
      </c>
      <c r="O3" s="1">
        <v>6</v>
      </c>
      <c r="P3" s="1" t="s">
        <v>45</v>
      </c>
    </row>
    <row r="4" spans="1:16">
      <c r="A4" s="1" t="s">
        <v>101</v>
      </c>
      <c r="B4" s="1" t="s">
        <v>510</v>
      </c>
      <c r="C4" s="1" t="s">
        <v>51</v>
      </c>
      <c r="D4" s="1" t="s">
        <v>50</v>
      </c>
      <c r="E4" s="1" t="s">
        <v>49</v>
      </c>
      <c r="F4" s="1" t="s">
        <v>28</v>
      </c>
      <c r="G4" s="1" t="s">
        <v>293</v>
      </c>
      <c r="H4" s="1" t="s">
        <v>231</v>
      </c>
      <c r="I4" s="1" t="s">
        <v>295</v>
      </c>
      <c r="J4" s="1" t="s">
        <v>263</v>
      </c>
      <c r="K4" s="1">
        <v>6</v>
      </c>
      <c r="L4" s="1">
        <v>6</v>
      </c>
      <c r="M4" s="1">
        <v>6</v>
      </c>
      <c r="N4" s="1">
        <v>6</v>
      </c>
      <c r="O4" s="1">
        <v>6</v>
      </c>
      <c r="P4" s="1" t="s">
        <v>526</v>
      </c>
    </row>
    <row r="5" spans="1:16">
      <c r="A5" s="1" t="s">
        <v>98</v>
      </c>
      <c r="B5" s="1" t="s">
        <v>510</v>
      </c>
      <c r="C5" s="1" t="s">
        <v>51</v>
      </c>
      <c r="D5" s="1" t="s">
        <v>50</v>
      </c>
      <c r="E5" s="1" t="s">
        <v>49</v>
      </c>
      <c r="F5" s="1" t="s">
        <v>28</v>
      </c>
      <c r="G5" s="1" t="s">
        <v>293</v>
      </c>
      <c r="H5" s="1" t="s">
        <v>231</v>
      </c>
      <c r="I5" s="1" t="s">
        <v>295</v>
      </c>
      <c r="J5" s="1" t="s">
        <v>263</v>
      </c>
      <c r="K5" s="1">
        <v>6</v>
      </c>
      <c r="L5" s="1">
        <v>6</v>
      </c>
      <c r="M5" s="1">
        <v>6</v>
      </c>
      <c r="N5" s="1">
        <v>6</v>
      </c>
      <c r="O5" s="1">
        <v>6</v>
      </c>
      <c r="P5" s="1" t="s">
        <v>525</v>
      </c>
    </row>
    <row r="6" spans="1:16">
      <c r="A6" s="1" t="s">
        <v>94</v>
      </c>
      <c r="B6" s="1" t="s">
        <v>510</v>
      </c>
      <c r="C6" s="1" t="s">
        <v>51</v>
      </c>
      <c r="D6" s="1" t="s">
        <v>50</v>
      </c>
      <c r="E6" s="1" t="s">
        <v>49</v>
      </c>
      <c r="F6" s="1" t="s">
        <v>28</v>
      </c>
      <c r="G6" s="1" t="s">
        <v>293</v>
      </c>
      <c r="H6" s="1" t="s">
        <v>231</v>
      </c>
      <c r="I6" s="1" t="s">
        <v>295</v>
      </c>
      <c r="J6" s="1" t="s">
        <v>263</v>
      </c>
      <c r="K6" s="1">
        <v>6</v>
      </c>
      <c r="L6" s="1">
        <v>5</v>
      </c>
      <c r="M6" s="1">
        <v>5</v>
      </c>
      <c r="N6" s="1">
        <v>5</v>
      </c>
      <c r="O6" s="1">
        <v>5</v>
      </c>
      <c r="P6" s="1" t="s">
        <v>45</v>
      </c>
    </row>
    <row r="7" spans="1:16">
      <c r="A7" s="1" t="s">
        <v>109</v>
      </c>
      <c r="B7" s="1" t="s">
        <v>510</v>
      </c>
      <c r="C7" s="1" t="s">
        <v>51</v>
      </c>
      <c r="D7" s="1" t="s">
        <v>50</v>
      </c>
      <c r="E7" s="1" t="s">
        <v>49</v>
      </c>
      <c r="F7" s="1" t="s">
        <v>28</v>
      </c>
      <c r="G7" s="1" t="s">
        <v>293</v>
      </c>
      <c r="H7" s="1" t="s">
        <v>47</v>
      </c>
      <c r="I7" s="1" t="s">
        <v>292</v>
      </c>
      <c r="J7" s="1" t="s">
        <v>263</v>
      </c>
      <c r="K7" s="1">
        <v>6</v>
      </c>
      <c r="L7" s="1">
        <v>6</v>
      </c>
      <c r="M7" s="1">
        <v>6</v>
      </c>
      <c r="N7" s="1">
        <v>6</v>
      </c>
      <c r="O7" s="1">
        <v>6</v>
      </c>
      <c r="P7" s="1" t="s">
        <v>524</v>
      </c>
    </row>
    <row r="8" spans="1:16">
      <c r="K8" s="1">
        <f>AVERAGE(K2:K7)</f>
        <v>6</v>
      </c>
      <c r="L8" s="1">
        <f>AVERAGE(L2:L7)</f>
        <v>5.833333333333333</v>
      </c>
      <c r="M8" s="1">
        <f>AVERAGE(M2:M7)</f>
        <v>5.5</v>
      </c>
      <c r="N8" s="1">
        <f>AVERAGE(N2:N7)</f>
        <v>5</v>
      </c>
      <c r="O8" s="1">
        <f>AVERAGE(O2:O7)</f>
        <v>5.166666666666667</v>
      </c>
    </row>
  </sheetData>
  <pageMargins left="0.7" right="0.7" top="0.75" bottom="0.75" header="0.3" footer="0.3"/>
  <pageSetup orientation="portrait" horizontalDpi="0"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76C5-2FF5-BF44-BF96-34F13164FAD9}">
  <dimension ref="A1:P12"/>
  <sheetViews>
    <sheetView topLeftCell="J1" workbookViewId="0">
      <selection activeCell="K12" sqref="K12:L12"/>
    </sheetView>
  </sheetViews>
  <sheetFormatPr baseColWidth="10" defaultColWidth="8.83203125" defaultRowHeight="15"/>
  <cols>
    <col min="1" max="1" width="15.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19.83203125" style="1" bestFit="1" customWidth="1"/>
    <col min="11" max="15" width="9.83203125" style="1" customWidth="1"/>
    <col min="16" max="16" width="198.3320312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510</v>
      </c>
      <c r="C2" s="1" t="s">
        <v>51</v>
      </c>
      <c r="D2" s="1" t="s">
        <v>50</v>
      </c>
      <c r="E2" s="1" t="s">
        <v>49</v>
      </c>
      <c r="F2" s="1" t="s">
        <v>28</v>
      </c>
      <c r="G2" s="1" t="s">
        <v>353</v>
      </c>
      <c r="H2" s="1" t="s">
        <v>231</v>
      </c>
      <c r="I2" s="1" t="s">
        <v>352</v>
      </c>
      <c r="J2" s="1" t="s">
        <v>302</v>
      </c>
      <c r="K2" s="1">
        <v>6</v>
      </c>
      <c r="L2" s="1">
        <v>6</v>
      </c>
      <c r="M2" s="1">
        <v>6</v>
      </c>
      <c r="N2" s="1">
        <v>6</v>
      </c>
      <c r="O2" s="1">
        <v>6</v>
      </c>
      <c r="P2" s="1" t="s">
        <v>45</v>
      </c>
    </row>
    <row r="3" spans="1:16">
      <c r="A3" s="1" t="s">
        <v>105</v>
      </c>
      <c r="B3" s="1" t="s">
        <v>510</v>
      </c>
      <c r="C3" s="1" t="s">
        <v>51</v>
      </c>
      <c r="D3" s="1" t="s">
        <v>50</v>
      </c>
      <c r="E3" s="1" t="s">
        <v>49</v>
      </c>
      <c r="F3" s="1" t="s">
        <v>28</v>
      </c>
      <c r="G3" s="1" t="s">
        <v>353</v>
      </c>
      <c r="H3" s="1" t="s">
        <v>231</v>
      </c>
      <c r="I3" s="1" t="s">
        <v>352</v>
      </c>
      <c r="J3" s="1" t="s">
        <v>302</v>
      </c>
      <c r="K3" s="1">
        <v>6</v>
      </c>
      <c r="L3" s="1">
        <v>6</v>
      </c>
      <c r="M3" s="1">
        <v>6</v>
      </c>
      <c r="N3" s="1">
        <v>6</v>
      </c>
      <c r="O3" s="1">
        <v>6</v>
      </c>
      <c r="P3" s="1" t="s">
        <v>530</v>
      </c>
    </row>
    <row r="4" spans="1:16">
      <c r="A4" s="1" t="s">
        <v>101</v>
      </c>
      <c r="B4" s="1" t="s">
        <v>510</v>
      </c>
      <c r="C4" s="1" t="s">
        <v>51</v>
      </c>
      <c r="D4" s="1" t="s">
        <v>50</v>
      </c>
      <c r="E4" s="1" t="s">
        <v>49</v>
      </c>
      <c r="F4" s="1" t="s">
        <v>28</v>
      </c>
      <c r="G4" s="1" t="s">
        <v>353</v>
      </c>
      <c r="H4" s="1" t="s">
        <v>231</v>
      </c>
      <c r="I4" s="1" t="s">
        <v>352</v>
      </c>
      <c r="J4" s="1" t="s">
        <v>302</v>
      </c>
      <c r="K4" s="1">
        <v>6</v>
      </c>
      <c r="L4" s="1">
        <v>6</v>
      </c>
      <c r="M4" s="1">
        <v>6</v>
      </c>
      <c r="N4" s="1">
        <v>6</v>
      </c>
      <c r="O4" s="1">
        <v>6</v>
      </c>
      <c r="P4" s="1" t="s">
        <v>45</v>
      </c>
    </row>
    <row r="5" spans="1:16">
      <c r="A5" s="1" t="s">
        <v>98</v>
      </c>
      <c r="B5" s="1" t="s">
        <v>510</v>
      </c>
      <c r="C5" s="1" t="s">
        <v>51</v>
      </c>
      <c r="D5" s="1" t="s">
        <v>50</v>
      </c>
      <c r="E5" s="1" t="s">
        <v>49</v>
      </c>
      <c r="F5" s="1" t="s">
        <v>28</v>
      </c>
      <c r="G5" s="1" t="s">
        <v>353</v>
      </c>
      <c r="H5" s="1" t="s">
        <v>231</v>
      </c>
      <c r="I5" s="1" t="s">
        <v>352</v>
      </c>
      <c r="J5" s="1" t="s">
        <v>302</v>
      </c>
      <c r="K5" s="1">
        <v>6</v>
      </c>
      <c r="L5" s="1">
        <v>6</v>
      </c>
      <c r="M5" s="1">
        <v>6</v>
      </c>
      <c r="N5" s="1">
        <v>6</v>
      </c>
      <c r="O5" s="1">
        <v>6</v>
      </c>
      <c r="P5" s="1" t="s">
        <v>479</v>
      </c>
    </row>
    <row r="6" spans="1:16">
      <c r="A6" s="1" t="s">
        <v>94</v>
      </c>
      <c r="B6" s="1" t="s">
        <v>510</v>
      </c>
      <c r="C6" s="1" t="s">
        <v>51</v>
      </c>
      <c r="D6" s="1" t="s">
        <v>50</v>
      </c>
      <c r="E6" s="1" t="s">
        <v>49</v>
      </c>
      <c r="F6" s="1" t="s">
        <v>28</v>
      </c>
      <c r="G6" s="1" t="s">
        <v>353</v>
      </c>
      <c r="H6" s="1" t="s">
        <v>231</v>
      </c>
      <c r="I6" s="1" t="s">
        <v>352</v>
      </c>
      <c r="J6" s="1" t="s">
        <v>302</v>
      </c>
      <c r="K6" s="1">
        <v>6</v>
      </c>
      <c r="L6" s="1">
        <v>6</v>
      </c>
      <c r="M6" s="1">
        <v>6</v>
      </c>
      <c r="N6" s="1">
        <v>6</v>
      </c>
      <c r="O6" s="1">
        <v>6</v>
      </c>
      <c r="P6" s="1" t="s">
        <v>529</v>
      </c>
    </row>
    <row r="7" spans="1:16">
      <c r="A7" s="1" t="s">
        <v>90</v>
      </c>
      <c r="B7" s="1" t="s">
        <v>510</v>
      </c>
      <c r="C7" s="1" t="s">
        <v>51</v>
      </c>
      <c r="D7" s="1" t="s">
        <v>50</v>
      </c>
      <c r="E7" s="1" t="s">
        <v>49</v>
      </c>
      <c r="F7" s="1" t="s">
        <v>28</v>
      </c>
      <c r="G7" s="1" t="s">
        <v>353</v>
      </c>
      <c r="H7" s="1" t="s">
        <v>231</v>
      </c>
      <c r="I7" s="1" t="s">
        <v>352</v>
      </c>
      <c r="J7" s="1" t="s">
        <v>302</v>
      </c>
      <c r="K7" s="1">
        <v>6</v>
      </c>
      <c r="L7" s="1">
        <v>6</v>
      </c>
      <c r="M7" s="1">
        <v>6</v>
      </c>
      <c r="N7" s="1">
        <v>6</v>
      </c>
      <c r="O7" s="1">
        <v>6</v>
      </c>
      <c r="P7" s="1" t="s">
        <v>45</v>
      </c>
    </row>
    <row r="8" spans="1:16">
      <c r="A8" s="1" t="s">
        <v>87</v>
      </c>
      <c r="B8" s="1" t="s">
        <v>510</v>
      </c>
      <c r="C8" s="1" t="s">
        <v>51</v>
      </c>
      <c r="D8" s="1" t="s">
        <v>50</v>
      </c>
      <c r="E8" s="1" t="s">
        <v>49</v>
      </c>
      <c r="F8" s="1" t="s">
        <v>28</v>
      </c>
      <c r="G8" s="1" t="s">
        <v>353</v>
      </c>
      <c r="H8" s="1" t="s">
        <v>231</v>
      </c>
      <c r="I8" s="1" t="s">
        <v>352</v>
      </c>
      <c r="J8" s="1" t="s">
        <v>302</v>
      </c>
      <c r="K8" s="1">
        <v>6</v>
      </c>
      <c r="L8" s="1">
        <v>6</v>
      </c>
      <c r="M8" s="1">
        <v>6</v>
      </c>
      <c r="N8" s="1">
        <v>6</v>
      </c>
      <c r="O8" s="1">
        <v>6</v>
      </c>
      <c r="P8" s="1" t="s">
        <v>528</v>
      </c>
    </row>
    <row r="9" spans="1:16">
      <c r="A9" s="1" t="s">
        <v>83</v>
      </c>
      <c r="B9" s="1" t="s">
        <v>510</v>
      </c>
      <c r="C9" s="1" t="s">
        <v>51</v>
      </c>
      <c r="D9" s="1" t="s">
        <v>50</v>
      </c>
      <c r="E9" s="1" t="s">
        <v>49</v>
      </c>
      <c r="F9" s="1" t="s">
        <v>28</v>
      </c>
      <c r="G9" s="1" t="s">
        <v>353</v>
      </c>
      <c r="H9" s="1" t="s">
        <v>231</v>
      </c>
      <c r="I9" s="1" t="s">
        <v>352</v>
      </c>
      <c r="J9" s="1" t="s">
        <v>302</v>
      </c>
      <c r="K9" s="1">
        <v>6</v>
      </c>
      <c r="L9" s="1">
        <v>6</v>
      </c>
      <c r="M9" s="1">
        <v>6</v>
      </c>
      <c r="N9" s="1">
        <v>6</v>
      </c>
      <c r="O9" s="1">
        <v>6</v>
      </c>
      <c r="P9" s="1" t="s">
        <v>527</v>
      </c>
    </row>
    <row r="10" spans="1:16">
      <c r="A10" s="1" t="s">
        <v>79</v>
      </c>
      <c r="B10" s="1" t="s">
        <v>510</v>
      </c>
      <c r="C10" s="1" t="s">
        <v>51</v>
      </c>
      <c r="D10" s="1" t="s">
        <v>50</v>
      </c>
      <c r="E10" s="1" t="s">
        <v>49</v>
      </c>
      <c r="F10" s="1" t="s">
        <v>28</v>
      </c>
      <c r="G10" s="1" t="s">
        <v>353</v>
      </c>
      <c r="H10" s="1" t="s">
        <v>231</v>
      </c>
      <c r="I10" s="1" t="s">
        <v>352</v>
      </c>
      <c r="J10" s="1" t="s">
        <v>302</v>
      </c>
      <c r="K10" s="1">
        <v>6</v>
      </c>
      <c r="L10" s="1">
        <v>6</v>
      </c>
      <c r="M10" s="1">
        <v>6</v>
      </c>
      <c r="N10" s="1">
        <v>6</v>
      </c>
      <c r="O10" s="1">
        <v>6</v>
      </c>
      <c r="P10" s="1" t="s">
        <v>45</v>
      </c>
    </row>
    <row r="11" spans="1:16">
      <c r="A11" s="1" t="s">
        <v>78</v>
      </c>
      <c r="B11" s="1" t="s">
        <v>510</v>
      </c>
      <c r="C11" s="1" t="s">
        <v>51</v>
      </c>
      <c r="D11" s="1" t="s">
        <v>50</v>
      </c>
      <c r="E11" s="1" t="s">
        <v>49</v>
      </c>
      <c r="F11" s="1" t="s">
        <v>28</v>
      </c>
      <c r="G11" s="1" t="s">
        <v>353</v>
      </c>
      <c r="H11" s="1" t="s">
        <v>231</v>
      </c>
      <c r="I11" s="1" t="s">
        <v>352</v>
      </c>
      <c r="J11" s="1" t="s">
        <v>302</v>
      </c>
      <c r="K11" s="1">
        <v>5</v>
      </c>
      <c r="L11" s="1">
        <v>4</v>
      </c>
      <c r="M11" s="1">
        <v>4</v>
      </c>
      <c r="N11" s="1">
        <v>5</v>
      </c>
      <c r="O11" s="1">
        <v>4</v>
      </c>
      <c r="P11" s="1" t="s">
        <v>45</v>
      </c>
    </row>
    <row r="12" spans="1:16">
      <c r="K12" s="1">
        <f>AVERAGE(K2:K11)</f>
        <v>5.9</v>
      </c>
      <c r="L12" s="1">
        <f>AVERAGE(L2:L11)</f>
        <v>5.8</v>
      </c>
      <c r="M12" s="1">
        <f>AVERAGE(M2:M11)</f>
        <v>5.8</v>
      </c>
      <c r="N12" s="1">
        <f>AVERAGE(N2:N11)</f>
        <v>5.9</v>
      </c>
      <c r="O12" s="1">
        <f>AVERAGE(O2:O11)</f>
        <v>5.8</v>
      </c>
    </row>
  </sheetData>
  <pageMargins left="0.7" right="0.7" top="0.75" bottom="0.75" header="0.3" footer="0.3"/>
  <pageSetup orientation="portrait" horizontalDpi="0"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013A5-FD0D-294C-B3C7-8F3A1ACB075A}">
  <dimension ref="A1:V19"/>
  <sheetViews>
    <sheetView workbookViewId="0">
      <selection activeCell="K19" sqref="K19:L19"/>
    </sheetView>
  </sheetViews>
  <sheetFormatPr baseColWidth="10" defaultColWidth="8.83203125" defaultRowHeight="15"/>
  <cols>
    <col min="1" max="1" width="15.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5.6640625" style="1" bestFit="1" customWidth="1"/>
    <col min="10" max="10" width="17.83203125" style="1" bestFit="1" customWidth="1"/>
    <col min="11" max="21" width="9.33203125" style="1" customWidth="1"/>
    <col min="22" max="22" width="255" style="1" bestFit="1" customWidth="1"/>
    <col min="23" max="16384" width="8.83203125" style="1"/>
  </cols>
  <sheetData>
    <row r="1" spans="1:22">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153</v>
      </c>
    </row>
    <row r="2" spans="1:22">
      <c r="A2" s="1" t="s">
        <v>109</v>
      </c>
      <c r="B2" s="1" t="s">
        <v>534</v>
      </c>
      <c r="C2" s="1" t="s">
        <v>51</v>
      </c>
      <c r="D2" s="1" t="s">
        <v>50</v>
      </c>
      <c r="E2" s="1" t="s">
        <v>49</v>
      </c>
      <c r="F2" s="1" t="s">
        <v>44</v>
      </c>
      <c r="G2" s="1" t="s">
        <v>48</v>
      </c>
      <c r="H2" s="1" t="s">
        <v>365</v>
      </c>
      <c r="I2" s="1" t="s">
        <v>364</v>
      </c>
      <c r="J2" s="1" t="s">
        <v>29</v>
      </c>
      <c r="K2" s="1">
        <v>6</v>
      </c>
      <c r="L2" s="1">
        <v>6</v>
      </c>
      <c r="M2" s="1">
        <v>6</v>
      </c>
      <c r="N2" s="1">
        <v>6</v>
      </c>
      <c r="O2" s="1">
        <v>6</v>
      </c>
      <c r="P2" s="1">
        <v>6</v>
      </c>
      <c r="Q2" s="1">
        <v>5</v>
      </c>
      <c r="R2" s="1">
        <v>5</v>
      </c>
      <c r="S2" s="1">
        <v>6</v>
      </c>
      <c r="T2" s="1">
        <v>6</v>
      </c>
      <c r="U2" s="1">
        <v>6</v>
      </c>
      <c r="V2" s="1" t="s">
        <v>539</v>
      </c>
    </row>
    <row r="3" spans="1:22">
      <c r="A3" s="1" t="s">
        <v>105</v>
      </c>
      <c r="B3" s="1" t="s">
        <v>534</v>
      </c>
      <c r="C3" s="1" t="s">
        <v>51</v>
      </c>
      <c r="D3" s="1" t="s">
        <v>50</v>
      </c>
      <c r="E3" s="1" t="s">
        <v>49</v>
      </c>
      <c r="F3" s="1" t="s">
        <v>44</v>
      </c>
      <c r="G3" s="1" t="s">
        <v>48</v>
      </c>
      <c r="H3" s="1" t="s">
        <v>365</v>
      </c>
      <c r="I3" s="1" t="s">
        <v>364</v>
      </c>
      <c r="J3" s="1" t="s">
        <v>29</v>
      </c>
      <c r="K3" s="1">
        <v>6</v>
      </c>
      <c r="L3" s="1">
        <v>6</v>
      </c>
      <c r="M3" s="1">
        <v>6</v>
      </c>
      <c r="N3" s="1">
        <v>6</v>
      </c>
      <c r="O3" s="1">
        <v>6</v>
      </c>
      <c r="P3" s="1">
        <v>6</v>
      </c>
      <c r="Q3" s="1">
        <v>4</v>
      </c>
      <c r="R3" s="1">
        <v>5</v>
      </c>
      <c r="S3" s="1">
        <v>6</v>
      </c>
      <c r="T3" s="1">
        <v>6</v>
      </c>
      <c r="U3" s="1">
        <v>6</v>
      </c>
      <c r="V3" s="1" t="s">
        <v>45</v>
      </c>
    </row>
    <row r="4" spans="1:22">
      <c r="A4" s="1" t="s">
        <v>101</v>
      </c>
      <c r="B4" s="1" t="s">
        <v>534</v>
      </c>
      <c r="C4" s="1" t="s">
        <v>51</v>
      </c>
      <c r="D4" s="1" t="s">
        <v>50</v>
      </c>
      <c r="E4" s="1" t="s">
        <v>49</v>
      </c>
      <c r="F4" s="1" t="s">
        <v>44</v>
      </c>
      <c r="G4" s="1" t="s">
        <v>48</v>
      </c>
      <c r="H4" s="1" t="s">
        <v>365</v>
      </c>
      <c r="I4" s="1" t="s">
        <v>364</v>
      </c>
      <c r="J4" s="1" t="s">
        <v>29</v>
      </c>
      <c r="K4" s="1">
        <v>6</v>
      </c>
      <c r="L4" s="1">
        <v>6</v>
      </c>
      <c r="M4" s="1">
        <v>6</v>
      </c>
      <c r="N4" s="1">
        <v>6</v>
      </c>
      <c r="O4" s="1">
        <v>6</v>
      </c>
      <c r="P4" s="1">
        <v>6</v>
      </c>
      <c r="Q4" s="1">
        <v>6</v>
      </c>
      <c r="R4" s="1">
        <v>6</v>
      </c>
      <c r="S4" s="1">
        <v>6</v>
      </c>
      <c r="T4" s="1">
        <v>6</v>
      </c>
      <c r="U4" s="1">
        <v>6</v>
      </c>
      <c r="V4" s="1" t="s">
        <v>538</v>
      </c>
    </row>
    <row r="5" spans="1:22">
      <c r="A5" s="1" t="s">
        <v>98</v>
      </c>
      <c r="B5" s="1" t="s">
        <v>534</v>
      </c>
      <c r="C5" s="1" t="s">
        <v>51</v>
      </c>
      <c r="D5" s="1" t="s">
        <v>50</v>
      </c>
      <c r="E5" s="1" t="s">
        <v>49</v>
      </c>
      <c r="F5" s="1" t="s">
        <v>44</v>
      </c>
      <c r="G5" s="1" t="s">
        <v>48</v>
      </c>
      <c r="H5" s="1" t="s">
        <v>365</v>
      </c>
      <c r="I5" s="1" t="s">
        <v>364</v>
      </c>
      <c r="J5" s="1" t="s">
        <v>29</v>
      </c>
      <c r="K5" s="1">
        <v>6</v>
      </c>
      <c r="L5" s="1">
        <v>6</v>
      </c>
      <c r="M5" s="1">
        <v>6</v>
      </c>
      <c r="N5" s="1">
        <v>6</v>
      </c>
      <c r="O5" s="1">
        <v>6</v>
      </c>
      <c r="P5" s="1">
        <v>6</v>
      </c>
      <c r="Q5" s="1">
        <v>6</v>
      </c>
      <c r="R5" s="1">
        <v>6</v>
      </c>
      <c r="S5" s="1">
        <v>6</v>
      </c>
      <c r="T5" s="1">
        <v>6</v>
      </c>
      <c r="U5" s="1">
        <v>6</v>
      </c>
      <c r="V5" s="1" t="s">
        <v>537</v>
      </c>
    </row>
    <row r="6" spans="1:22">
      <c r="A6" s="1" t="s">
        <v>94</v>
      </c>
      <c r="B6" s="1" t="s">
        <v>534</v>
      </c>
      <c r="C6" s="1" t="s">
        <v>51</v>
      </c>
      <c r="D6" s="1" t="s">
        <v>50</v>
      </c>
      <c r="E6" s="1" t="s">
        <v>49</v>
      </c>
      <c r="F6" s="1" t="s">
        <v>44</v>
      </c>
      <c r="G6" s="1" t="s">
        <v>48</v>
      </c>
      <c r="H6" s="1" t="s">
        <v>365</v>
      </c>
      <c r="I6" s="1" t="s">
        <v>364</v>
      </c>
      <c r="J6" s="1" t="s">
        <v>29</v>
      </c>
      <c r="K6" s="1">
        <v>4</v>
      </c>
      <c r="L6" s="1">
        <v>5</v>
      </c>
      <c r="M6" s="1">
        <v>4</v>
      </c>
      <c r="N6" s="1">
        <v>4</v>
      </c>
      <c r="O6" s="1">
        <v>5</v>
      </c>
      <c r="P6" s="1">
        <v>5</v>
      </c>
      <c r="Q6" s="1">
        <v>5</v>
      </c>
      <c r="R6" s="1">
        <v>4</v>
      </c>
      <c r="S6" s="1">
        <v>4</v>
      </c>
      <c r="T6" s="1">
        <v>5</v>
      </c>
      <c r="U6" s="1">
        <v>5</v>
      </c>
      <c r="V6" s="1" t="s">
        <v>45</v>
      </c>
    </row>
    <row r="7" spans="1:22">
      <c r="A7" s="1" t="s">
        <v>90</v>
      </c>
      <c r="B7" s="1" t="s">
        <v>534</v>
      </c>
      <c r="C7" s="1" t="s">
        <v>51</v>
      </c>
      <c r="D7" s="1" t="s">
        <v>50</v>
      </c>
      <c r="E7" s="1" t="s">
        <v>49</v>
      </c>
      <c r="F7" s="1" t="s">
        <v>44</v>
      </c>
      <c r="G7" s="1" t="s">
        <v>48</v>
      </c>
      <c r="H7" s="1" t="s">
        <v>365</v>
      </c>
      <c r="I7" s="1" t="s">
        <v>364</v>
      </c>
      <c r="J7" s="1" t="s">
        <v>29</v>
      </c>
      <c r="K7" s="1">
        <v>6</v>
      </c>
      <c r="L7" s="1">
        <v>6</v>
      </c>
      <c r="M7" s="1">
        <v>6</v>
      </c>
      <c r="N7" s="1">
        <v>6</v>
      </c>
      <c r="O7" s="1">
        <v>6</v>
      </c>
      <c r="P7" s="1">
        <v>6</v>
      </c>
      <c r="Q7" s="1">
        <v>6</v>
      </c>
      <c r="R7" s="1">
        <v>6</v>
      </c>
      <c r="S7" s="1">
        <v>6</v>
      </c>
      <c r="T7" s="1">
        <v>6</v>
      </c>
      <c r="U7" s="1">
        <v>5</v>
      </c>
      <c r="V7" s="1" t="s">
        <v>45</v>
      </c>
    </row>
    <row r="8" spans="1:22">
      <c r="A8" s="1" t="s">
        <v>87</v>
      </c>
      <c r="B8" s="1" t="s">
        <v>534</v>
      </c>
      <c r="C8" s="1" t="s">
        <v>51</v>
      </c>
      <c r="D8" s="1" t="s">
        <v>50</v>
      </c>
      <c r="E8" s="1" t="s">
        <v>49</v>
      </c>
      <c r="F8" s="1" t="s">
        <v>44</v>
      </c>
      <c r="G8" s="1" t="s">
        <v>48</v>
      </c>
      <c r="H8" s="1" t="s">
        <v>365</v>
      </c>
      <c r="I8" s="1" t="s">
        <v>364</v>
      </c>
      <c r="J8" s="1" t="s">
        <v>29</v>
      </c>
      <c r="K8" s="1">
        <v>6</v>
      </c>
      <c r="L8" s="1">
        <v>6</v>
      </c>
      <c r="M8" s="1">
        <v>6</v>
      </c>
      <c r="N8" s="1">
        <v>6</v>
      </c>
      <c r="O8" s="1">
        <v>6</v>
      </c>
      <c r="P8" s="1">
        <v>6</v>
      </c>
      <c r="Q8" s="1">
        <v>6</v>
      </c>
      <c r="R8" s="1">
        <v>6</v>
      </c>
      <c r="S8" s="1">
        <v>6</v>
      </c>
      <c r="T8" s="1">
        <v>6</v>
      </c>
      <c r="U8" s="1">
        <v>6</v>
      </c>
      <c r="V8" s="1" t="s">
        <v>45</v>
      </c>
    </row>
    <row r="9" spans="1:22">
      <c r="A9" s="1" t="s">
        <v>83</v>
      </c>
      <c r="B9" s="1" t="s">
        <v>534</v>
      </c>
      <c r="C9" s="1" t="s">
        <v>51</v>
      </c>
      <c r="D9" s="1" t="s">
        <v>50</v>
      </c>
      <c r="E9" s="1" t="s">
        <v>49</v>
      </c>
      <c r="F9" s="1" t="s">
        <v>44</v>
      </c>
      <c r="G9" s="1" t="s">
        <v>48</v>
      </c>
      <c r="H9" s="1" t="s">
        <v>365</v>
      </c>
      <c r="I9" s="1" t="s">
        <v>364</v>
      </c>
      <c r="J9" s="1" t="s">
        <v>29</v>
      </c>
      <c r="K9" s="1">
        <v>5</v>
      </c>
      <c r="L9" s="1">
        <v>5</v>
      </c>
      <c r="M9" s="1">
        <v>5</v>
      </c>
      <c r="N9" s="1">
        <v>5</v>
      </c>
      <c r="O9" s="1">
        <v>5</v>
      </c>
      <c r="P9" s="1">
        <v>5</v>
      </c>
      <c r="Q9" s="1">
        <v>5</v>
      </c>
      <c r="R9" s="1">
        <v>5</v>
      </c>
      <c r="S9" s="1">
        <v>5</v>
      </c>
      <c r="T9" s="1">
        <v>5</v>
      </c>
      <c r="U9" s="1">
        <v>5</v>
      </c>
      <c r="V9" s="1" t="s">
        <v>45</v>
      </c>
    </row>
    <row r="10" spans="1:22">
      <c r="A10" s="1" t="s">
        <v>79</v>
      </c>
      <c r="B10" s="1" t="s">
        <v>534</v>
      </c>
      <c r="C10" s="1" t="s">
        <v>51</v>
      </c>
      <c r="D10" s="1" t="s">
        <v>50</v>
      </c>
      <c r="E10" s="1" t="s">
        <v>49</v>
      </c>
      <c r="F10" s="1" t="s">
        <v>44</v>
      </c>
      <c r="G10" s="1" t="s">
        <v>48</v>
      </c>
      <c r="H10" s="1" t="s">
        <v>365</v>
      </c>
      <c r="I10" s="1" t="s">
        <v>364</v>
      </c>
      <c r="J10" s="1" t="s">
        <v>29</v>
      </c>
      <c r="K10" s="1">
        <v>6</v>
      </c>
      <c r="L10" s="1">
        <v>5</v>
      </c>
      <c r="M10" s="1">
        <v>5</v>
      </c>
      <c r="N10" s="1">
        <v>6</v>
      </c>
      <c r="O10" s="1">
        <v>6</v>
      </c>
      <c r="P10" s="1">
        <v>6</v>
      </c>
      <c r="Q10" s="1">
        <v>4</v>
      </c>
      <c r="R10" s="1">
        <v>5</v>
      </c>
      <c r="S10" s="1">
        <v>5</v>
      </c>
      <c r="T10" s="1">
        <v>6</v>
      </c>
      <c r="U10" s="1">
        <v>6</v>
      </c>
      <c r="V10" s="1" t="s">
        <v>45</v>
      </c>
    </row>
    <row r="11" spans="1:22">
      <c r="A11" s="1" t="s">
        <v>78</v>
      </c>
      <c r="B11" s="1" t="s">
        <v>534</v>
      </c>
      <c r="C11" s="1" t="s">
        <v>51</v>
      </c>
      <c r="D11" s="1" t="s">
        <v>50</v>
      </c>
      <c r="E11" s="1" t="s">
        <v>49</v>
      </c>
      <c r="F11" s="1" t="s">
        <v>44</v>
      </c>
      <c r="G11" s="1" t="s">
        <v>48</v>
      </c>
      <c r="H11" s="1" t="s">
        <v>365</v>
      </c>
      <c r="I11" s="1" t="s">
        <v>364</v>
      </c>
      <c r="J11" s="1" t="s">
        <v>29</v>
      </c>
      <c r="K11" s="1">
        <v>5</v>
      </c>
      <c r="L11" s="1">
        <v>2</v>
      </c>
      <c r="M11" s="1">
        <v>3</v>
      </c>
      <c r="N11" s="1">
        <v>5</v>
      </c>
      <c r="O11" s="1">
        <v>5</v>
      </c>
      <c r="P11" s="1">
        <v>4</v>
      </c>
      <c r="Q11" s="1">
        <v>4</v>
      </c>
      <c r="R11" s="1">
        <v>4</v>
      </c>
      <c r="S11" s="1">
        <v>4</v>
      </c>
      <c r="T11" s="1">
        <v>5</v>
      </c>
      <c r="U11" s="1">
        <v>5</v>
      </c>
      <c r="V11" s="1" t="s">
        <v>45</v>
      </c>
    </row>
    <row r="12" spans="1:22">
      <c r="A12" s="1" t="s">
        <v>77</v>
      </c>
      <c r="B12" s="1" t="s">
        <v>534</v>
      </c>
      <c r="C12" s="1" t="s">
        <v>51</v>
      </c>
      <c r="D12" s="1" t="s">
        <v>50</v>
      </c>
      <c r="E12" s="1" t="s">
        <v>49</v>
      </c>
      <c r="F12" s="1" t="s">
        <v>44</v>
      </c>
      <c r="G12" s="1" t="s">
        <v>48</v>
      </c>
      <c r="H12" s="1" t="s">
        <v>365</v>
      </c>
      <c r="I12" s="1" t="s">
        <v>364</v>
      </c>
      <c r="J12" s="1" t="s">
        <v>29</v>
      </c>
      <c r="K12" s="1">
        <v>5</v>
      </c>
      <c r="L12" s="1">
        <v>5</v>
      </c>
      <c r="M12" s="1">
        <v>5</v>
      </c>
      <c r="N12" s="1">
        <v>6</v>
      </c>
      <c r="O12" s="1">
        <v>6</v>
      </c>
      <c r="P12" s="1">
        <v>6</v>
      </c>
      <c r="Q12" s="1">
        <v>5</v>
      </c>
      <c r="R12" s="1">
        <v>5</v>
      </c>
      <c r="S12" s="1">
        <v>5</v>
      </c>
      <c r="T12" s="1">
        <v>5</v>
      </c>
      <c r="U12" s="1">
        <v>5</v>
      </c>
      <c r="V12" s="1" t="s">
        <v>45</v>
      </c>
    </row>
    <row r="13" spans="1:22">
      <c r="A13" s="1" t="s">
        <v>73</v>
      </c>
      <c r="B13" s="1" t="s">
        <v>534</v>
      </c>
      <c r="C13" s="1" t="s">
        <v>51</v>
      </c>
      <c r="D13" s="1" t="s">
        <v>50</v>
      </c>
      <c r="E13" s="1" t="s">
        <v>49</v>
      </c>
      <c r="F13" s="1" t="s">
        <v>44</v>
      </c>
      <c r="G13" s="1" t="s">
        <v>48</v>
      </c>
      <c r="H13" s="1" t="s">
        <v>365</v>
      </c>
      <c r="I13" s="1" t="s">
        <v>364</v>
      </c>
      <c r="J13" s="1" t="s">
        <v>29</v>
      </c>
      <c r="K13" s="1">
        <v>6</v>
      </c>
      <c r="L13" s="1">
        <v>6</v>
      </c>
      <c r="M13" s="1">
        <v>6</v>
      </c>
      <c r="N13" s="1">
        <v>6</v>
      </c>
      <c r="O13" s="1">
        <v>6</v>
      </c>
      <c r="P13" s="1">
        <v>6</v>
      </c>
      <c r="Q13" s="1">
        <v>6</v>
      </c>
      <c r="R13" s="1">
        <v>6</v>
      </c>
      <c r="S13" s="1">
        <v>6</v>
      </c>
      <c r="T13" s="1">
        <v>6</v>
      </c>
      <c r="U13" s="1">
        <v>6</v>
      </c>
      <c r="V13" s="1" t="s">
        <v>536</v>
      </c>
    </row>
    <row r="14" spans="1:22">
      <c r="A14" s="1" t="s">
        <v>69</v>
      </c>
      <c r="B14" s="1" t="s">
        <v>534</v>
      </c>
      <c r="C14" s="1" t="s">
        <v>51</v>
      </c>
      <c r="D14" s="1" t="s">
        <v>50</v>
      </c>
      <c r="E14" s="1" t="s">
        <v>49</v>
      </c>
      <c r="F14" s="1" t="s">
        <v>44</v>
      </c>
      <c r="G14" s="1" t="s">
        <v>48</v>
      </c>
      <c r="H14" s="1" t="s">
        <v>365</v>
      </c>
      <c r="I14" s="1" t="s">
        <v>364</v>
      </c>
      <c r="J14" s="1" t="s">
        <v>29</v>
      </c>
      <c r="K14" s="1">
        <v>6</v>
      </c>
      <c r="L14" s="1">
        <v>4</v>
      </c>
      <c r="M14" s="1">
        <v>4</v>
      </c>
      <c r="N14" s="1">
        <v>4</v>
      </c>
      <c r="O14" s="1">
        <v>5</v>
      </c>
      <c r="P14" s="1">
        <v>6</v>
      </c>
      <c r="Q14" s="1">
        <v>4</v>
      </c>
      <c r="R14" s="1">
        <v>6</v>
      </c>
      <c r="S14" s="1">
        <v>4</v>
      </c>
      <c r="T14" s="1">
        <v>4</v>
      </c>
      <c r="U14" s="1">
        <v>6</v>
      </c>
      <c r="V14" s="1" t="s">
        <v>45</v>
      </c>
    </row>
    <row r="15" spans="1:22">
      <c r="A15" s="1" t="s">
        <v>65</v>
      </c>
      <c r="B15" s="1" t="s">
        <v>534</v>
      </c>
      <c r="C15" s="1" t="s">
        <v>51</v>
      </c>
      <c r="D15" s="1" t="s">
        <v>50</v>
      </c>
      <c r="E15" s="1" t="s">
        <v>49</v>
      </c>
      <c r="F15" s="1" t="s">
        <v>44</v>
      </c>
      <c r="G15" s="1" t="s">
        <v>48</v>
      </c>
      <c r="H15" s="1" t="s">
        <v>365</v>
      </c>
      <c r="I15" s="1" t="s">
        <v>364</v>
      </c>
      <c r="J15" s="1" t="s">
        <v>29</v>
      </c>
      <c r="K15" s="1">
        <v>5</v>
      </c>
      <c r="L15" s="1">
        <v>5</v>
      </c>
      <c r="M15" s="1">
        <v>4</v>
      </c>
      <c r="N15" s="1">
        <v>5</v>
      </c>
      <c r="O15" s="1">
        <v>6</v>
      </c>
      <c r="P15" s="1">
        <v>6</v>
      </c>
      <c r="Q15" s="1">
        <v>5</v>
      </c>
      <c r="R15" s="1">
        <v>4</v>
      </c>
      <c r="S15" s="1">
        <v>6</v>
      </c>
      <c r="T15" s="1">
        <v>5</v>
      </c>
      <c r="U15" s="1">
        <v>4</v>
      </c>
      <c r="V15" s="1" t="s">
        <v>535</v>
      </c>
    </row>
    <row r="16" spans="1:22" customFormat="1">
      <c r="A16" t="s">
        <v>109</v>
      </c>
      <c r="B16" t="s">
        <v>534</v>
      </c>
      <c r="C16" t="s">
        <v>51</v>
      </c>
      <c r="D16" t="s">
        <v>50</v>
      </c>
      <c r="E16" t="s">
        <v>49</v>
      </c>
      <c r="F16" t="s">
        <v>28</v>
      </c>
      <c r="G16" t="s">
        <v>450</v>
      </c>
      <c r="H16" t="s">
        <v>27</v>
      </c>
      <c r="I16" t="s">
        <v>449</v>
      </c>
      <c r="J16" t="s">
        <v>29</v>
      </c>
      <c r="K16" s="7">
        <v>6</v>
      </c>
      <c r="L16" s="7">
        <v>5</v>
      </c>
      <c r="M16" s="7">
        <v>4</v>
      </c>
      <c r="N16" s="7">
        <v>6</v>
      </c>
      <c r="O16" s="7">
        <v>6</v>
      </c>
      <c r="P16" t="s">
        <v>45</v>
      </c>
    </row>
    <row r="17" spans="1:22" customFormat="1">
      <c r="A17" t="s">
        <v>105</v>
      </c>
      <c r="B17" t="s">
        <v>534</v>
      </c>
      <c r="C17" t="s">
        <v>51</v>
      </c>
      <c r="D17" t="s">
        <v>50</v>
      </c>
      <c r="E17" t="s">
        <v>49</v>
      </c>
      <c r="F17" t="s">
        <v>28</v>
      </c>
      <c r="G17" t="s">
        <v>450</v>
      </c>
      <c r="H17" t="s">
        <v>27</v>
      </c>
      <c r="I17" t="s">
        <v>449</v>
      </c>
      <c r="J17" t="s">
        <v>29</v>
      </c>
      <c r="K17" s="7">
        <v>6</v>
      </c>
      <c r="L17" s="7">
        <v>4</v>
      </c>
      <c r="M17" s="7">
        <v>6</v>
      </c>
      <c r="N17" s="7">
        <v>5</v>
      </c>
      <c r="O17" s="7">
        <v>5</v>
      </c>
      <c r="P17" t="s">
        <v>45</v>
      </c>
    </row>
    <row r="18" spans="1:22">
      <c r="A18" s="1" t="s">
        <v>61</v>
      </c>
      <c r="B18" s="1" t="s">
        <v>534</v>
      </c>
      <c r="C18" s="1" t="s">
        <v>51</v>
      </c>
      <c r="D18" s="1" t="s">
        <v>50</v>
      </c>
      <c r="E18" s="1" t="s">
        <v>49</v>
      </c>
      <c r="F18" s="1" t="s">
        <v>44</v>
      </c>
      <c r="G18" s="1" t="s">
        <v>48</v>
      </c>
      <c r="H18" s="1" t="s">
        <v>365</v>
      </c>
      <c r="I18" s="1" t="s">
        <v>364</v>
      </c>
      <c r="J18" s="1" t="s">
        <v>29</v>
      </c>
      <c r="K18" s="1">
        <v>6</v>
      </c>
      <c r="L18" s="1">
        <v>6</v>
      </c>
      <c r="M18" s="1">
        <v>6</v>
      </c>
      <c r="N18" s="1">
        <v>6</v>
      </c>
      <c r="O18" s="1">
        <v>6</v>
      </c>
      <c r="P18" s="1">
        <v>6</v>
      </c>
      <c r="Q18" s="1">
        <v>6</v>
      </c>
      <c r="R18" s="1">
        <v>6</v>
      </c>
      <c r="S18" s="1">
        <v>6</v>
      </c>
      <c r="T18" s="1">
        <v>6</v>
      </c>
      <c r="U18" s="1">
        <v>6</v>
      </c>
      <c r="V18" s="1" t="s">
        <v>533</v>
      </c>
    </row>
    <row r="19" spans="1:22">
      <c r="K19" s="1">
        <f t="shared" ref="K19:U19" si="0">AVERAGE(K2:K18)</f>
        <v>5.6470588235294121</v>
      </c>
      <c r="L19" s="1">
        <f t="shared" si="0"/>
        <v>5.1764705882352944</v>
      </c>
      <c r="M19" s="1">
        <f t="shared" si="0"/>
        <v>5.1764705882352944</v>
      </c>
      <c r="N19" s="1">
        <f t="shared" si="0"/>
        <v>5.5294117647058822</v>
      </c>
      <c r="O19" s="1">
        <f t="shared" si="0"/>
        <v>5.7058823529411766</v>
      </c>
      <c r="P19" s="1">
        <f t="shared" si="0"/>
        <v>5.7333333333333334</v>
      </c>
      <c r="Q19" s="1">
        <f t="shared" si="0"/>
        <v>5.1333333333333337</v>
      </c>
      <c r="R19" s="1">
        <f t="shared" si="0"/>
        <v>5.2666666666666666</v>
      </c>
      <c r="S19" s="1">
        <f t="shared" si="0"/>
        <v>5.4</v>
      </c>
      <c r="T19" s="1">
        <f t="shared" si="0"/>
        <v>5.5333333333333332</v>
      </c>
      <c r="U19" s="1">
        <f t="shared" si="0"/>
        <v>5.5333333333333332</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AAAE1-F791-ED41-9B1B-239F3E85D794}">
  <sheetPr codeName="Sheet6"/>
  <dimension ref="A1:V30"/>
  <sheetViews>
    <sheetView topLeftCell="L1" workbookViewId="0">
      <selection activeCell="K30" sqref="K30:L30"/>
    </sheetView>
  </sheetViews>
  <sheetFormatPr baseColWidth="10" defaultColWidth="8.83203125" defaultRowHeight="15"/>
  <cols>
    <col min="1" max="1" width="15.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5.83203125" style="1" bestFit="1" customWidth="1"/>
    <col min="10" max="10" width="17.83203125" style="1" bestFit="1" customWidth="1"/>
    <col min="11" max="21" width="13.5" style="1" customWidth="1"/>
    <col min="22" max="22" width="255" style="1" bestFit="1" customWidth="1"/>
    <col min="23" max="16384" width="8.83203125" style="1"/>
  </cols>
  <sheetData>
    <row r="1" spans="1:22">
      <c r="A1" s="2" t="s">
        <v>120</v>
      </c>
      <c r="B1" s="2" t="s">
        <v>119</v>
      </c>
      <c r="C1" s="2" t="s">
        <v>118</v>
      </c>
      <c r="D1" s="2" t="s">
        <v>117</v>
      </c>
      <c r="E1" s="2" t="s">
        <v>116</v>
      </c>
      <c r="F1" s="2" t="s">
        <v>115</v>
      </c>
      <c r="G1" s="2" t="s">
        <v>114</v>
      </c>
      <c r="H1" s="2" t="s">
        <v>31</v>
      </c>
      <c r="I1" s="2" t="s">
        <v>113</v>
      </c>
      <c r="J1" s="2" t="s">
        <v>32</v>
      </c>
      <c r="K1" s="4" t="s">
        <v>164</v>
      </c>
      <c r="L1" s="4" t="s">
        <v>163</v>
      </c>
      <c r="M1" s="3" t="s">
        <v>162</v>
      </c>
      <c r="N1" s="3" t="s">
        <v>161</v>
      </c>
      <c r="O1" s="3" t="s">
        <v>160</v>
      </c>
      <c r="P1" s="2" t="s">
        <v>159</v>
      </c>
      <c r="Q1" s="2" t="s">
        <v>158</v>
      </c>
      <c r="R1" s="2" t="s">
        <v>157</v>
      </c>
      <c r="S1" s="2" t="s">
        <v>156</v>
      </c>
      <c r="T1" s="2" t="s">
        <v>155</v>
      </c>
      <c r="U1" s="2" t="s">
        <v>154</v>
      </c>
      <c r="V1" s="2" t="s">
        <v>153</v>
      </c>
    </row>
    <row r="2" spans="1:22">
      <c r="A2" s="1" t="s">
        <v>109</v>
      </c>
      <c r="B2" s="1" t="s">
        <v>124</v>
      </c>
      <c r="C2" s="1" t="s">
        <v>51</v>
      </c>
      <c r="D2" s="1" t="s">
        <v>50</v>
      </c>
      <c r="E2" s="1" t="s">
        <v>49</v>
      </c>
      <c r="F2" s="1" t="s">
        <v>44</v>
      </c>
      <c r="G2" s="1" t="s">
        <v>48</v>
      </c>
      <c r="H2" s="1" t="s">
        <v>123</v>
      </c>
      <c r="I2" s="1" t="s">
        <v>122</v>
      </c>
      <c r="J2" s="1" t="s">
        <v>29</v>
      </c>
      <c r="K2" s="1">
        <v>6</v>
      </c>
      <c r="L2" s="1">
        <v>6</v>
      </c>
      <c r="M2" s="1">
        <v>5</v>
      </c>
      <c r="N2" s="1">
        <v>6</v>
      </c>
      <c r="O2" s="1">
        <v>6</v>
      </c>
      <c r="P2" s="1">
        <v>5</v>
      </c>
      <c r="Q2" s="1">
        <v>4</v>
      </c>
      <c r="R2" s="1">
        <v>4</v>
      </c>
      <c r="S2" s="1">
        <v>5</v>
      </c>
      <c r="T2" s="1">
        <v>6</v>
      </c>
      <c r="U2" s="1">
        <v>6</v>
      </c>
      <c r="V2" s="1" t="s">
        <v>45</v>
      </c>
    </row>
    <row r="3" spans="1:22">
      <c r="A3" s="1" t="s">
        <v>105</v>
      </c>
      <c r="B3" s="1" t="s">
        <v>124</v>
      </c>
      <c r="C3" s="1" t="s">
        <v>51</v>
      </c>
      <c r="D3" s="1" t="s">
        <v>50</v>
      </c>
      <c r="E3" s="1" t="s">
        <v>49</v>
      </c>
      <c r="F3" s="1" t="s">
        <v>44</v>
      </c>
      <c r="G3" s="1" t="s">
        <v>48</v>
      </c>
      <c r="H3" s="1" t="s">
        <v>123</v>
      </c>
      <c r="I3" s="1" t="s">
        <v>122</v>
      </c>
      <c r="J3" s="1" t="s">
        <v>29</v>
      </c>
      <c r="K3" s="1">
        <v>6</v>
      </c>
      <c r="L3" s="1">
        <v>6</v>
      </c>
      <c r="M3" s="1">
        <v>6</v>
      </c>
      <c r="N3" s="1">
        <v>6</v>
      </c>
      <c r="O3" s="1">
        <v>6</v>
      </c>
      <c r="P3" s="1">
        <v>6</v>
      </c>
      <c r="Q3" s="1">
        <v>6</v>
      </c>
      <c r="R3" s="1">
        <v>6</v>
      </c>
      <c r="S3" s="1">
        <v>6</v>
      </c>
      <c r="T3" s="1">
        <v>6</v>
      </c>
      <c r="U3" s="1">
        <v>6</v>
      </c>
      <c r="V3" s="1" t="s">
        <v>45</v>
      </c>
    </row>
    <row r="4" spans="1:22">
      <c r="A4" s="1" t="s">
        <v>101</v>
      </c>
      <c r="B4" s="1" t="s">
        <v>124</v>
      </c>
      <c r="C4" s="1" t="s">
        <v>51</v>
      </c>
      <c r="D4" s="1" t="s">
        <v>50</v>
      </c>
      <c r="E4" s="1" t="s">
        <v>49</v>
      </c>
      <c r="F4" s="1" t="s">
        <v>44</v>
      </c>
      <c r="G4" s="1" t="s">
        <v>48</v>
      </c>
      <c r="H4" s="1" t="s">
        <v>123</v>
      </c>
      <c r="I4" s="1" t="s">
        <v>122</v>
      </c>
      <c r="J4" s="1" t="s">
        <v>29</v>
      </c>
      <c r="K4" s="1">
        <v>6</v>
      </c>
      <c r="L4" s="1">
        <v>6</v>
      </c>
      <c r="M4" s="1">
        <v>6</v>
      </c>
      <c r="N4" s="1">
        <v>6</v>
      </c>
      <c r="O4" s="1">
        <v>6</v>
      </c>
      <c r="P4" s="1">
        <v>6</v>
      </c>
      <c r="Q4" s="1">
        <v>6</v>
      </c>
      <c r="R4" s="1">
        <v>6</v>
      </c>
      <c r="S4" s="1">
        <v>6</v>
      </c>
      <c r="T4" s="1">
        <v>6</v>
      </c>
      <c r="U4" s="1">
        <v>6</v>
      </c>
      <c r="V4" s="1" t="s">
        <v>152</v>
      </c>
    </row>
    <row r="5" spans="1:22">
      <c r="A5" s="1" t="s">
        <v>98</v>
      </c>
      <c r="B5" s="1" t="s">
        <v>124</v>
      </c>
      <c r="C5" s="1" t="s">
        <v>51</v>
      </c>
      <c r="D5" s="1" t="s">
        <v>50</v>
      </c>
      <c r="E5" s="1" t="s">
        <v>49</v>
      </c>
      <c r="F5" s="1" t="s">
        <v>44</v>
      </c>
      <c r="G5" s="1" t="s">
        <v>48</v>
      </c>
      <c r="H5" s="1" t="s">
        <v>123</v>
      </c>
      <c r="I5" s="1" t="s">
        <v>122</v>
      </c>
      <c r="J5" s="1" t="s">
        <v>29</v>
      </c>
      <c r="K5" s="1">
        <v>6</v>
      </c>
      <c r="L5" s="1">
        <v>6</v>
      </c>
      <c r="M5" s="1">
        <v>6</v>
      </c>
      <c r="N5" s="1">
        <v>6</v>
      </c>
      <c r="O5" s="1">
        <v>6</v>
      </c>
      <c r="P5" s="1">
        <v>6</v>
      </c>
      <c r="Q5" s="1">
        <v>6</v>
      </c>
      <c r="R5" s="1">
        <v>6</v>
      </c>
      <c r="S5" s="1">
        <v>6</v>
      </c>
      <c r="T5" s="1">
        <v>6</v>
      </c>
      <c r="U5" s="1">
        <v>6</v>
      </c>
      <c r="V5" s="1" t="s">
        <v>45</v>
      </c>
    </row>
    <row r="6" spans="1:22">
      <c r="A6" s="1" t="s">
        <v>94</v>
      </c>
      <c r="B6" s="1" t="s">
        <v>124</v>
      </c>
      <c r="C6" s="1" t="s">
        <v>51</v>
      </c>
      <c r="D6" s="1" t="s">
        <v>50</v>
      </c>
      <c r="E6" s="1" t="s">
        <v>49</v>
      </c>
      <c r="F6" s="1" t="s">
        <v>44</v>
      </c>
      <c r="G6" s="1" t="s">
        <v>48</v>
      </c>
      <c r="H6" s="1" t="s">
        <v>123</v>
      </c>
      <c r="I6" s="1" t="s">
        <v>122</v>
      </c>
      <c r="J6" s="1" t="s">
        <v>29</v>
      </c>
      <c r="K6" s="1">
        <v>5</v>
      </c>
      <c r="L6" s="1">
        <v>5</v>
      </c>
      <c r="M6" s="1">
        <v>4</v>
      </c>
      <c r="N6" s="1">
        <v>6</v>
      </c>
      <c r="O6" s="1">
        <v>5</v>
      </c>
      <c r="P6" s="1">
        <v>6</v>
      </c>
      <c r="Q6" s="1">
        <v>6</v>
      </c>
      <c r="R6" s="1">
        <v>6</v>
      </c>
      <c r="S6" s="1">
        <v>5</v>
      </c>
      <c r="T6" s="1">
        <v>4</v>
      </c>
      <c r="U6" s="1">
        <v>4</v>
      </c>
      <c r="V6" s="1" t="s">
        <v>45</v>
      </c>
    </row>
    <row r="7" spans="1:22">
      <c r="A7" s="1" t="s">
        <v>90</v>
      </c>
      <c r="B7" s="1" t="s">
        <v>124</v>
      </c>
      <c r="C7" s="1" t="s">
        <v>51</v>
      </c>
      <c r="D7" s="1" t="s">
        <v>50</v>
      </c>
      <c r="E7" s="1" t="s">
        <v>49</v>
      </c>
      <c r="F7" s="1" t="s">
        <v>44</v>
      </c>
      <c r="G7" s="1" t="s">
        <v>48</v>
      </c>
      <c r="H7" s="1" t="s">
        <v>123</v>
      </c>
      <c r="I7" s="1" t="s">
        <v>122</v>
      </c>
      <c r="J7" s="1" t="s">
        <v>29</v>
      </c>
      <c r="K7" s="1">
        <v>6</v>
      </c>
      <c r="L7" s="1">
        <v>6</v>
      </c>
      <c r="M7" s="1">
        <v>5</v>
      </c>
      <c r="N7" s="1">
        <v>6</v>
      </c>
      <c r="O7" s="1">
        <v>6</v>
      </c>
      <c r="P7" s="1">
        <v>6</v>
      </c>
      <c r="Q7" s="1">
        <v>6</v>
      </c>
      <c r="R7" s="1">
        <v>6</v>
      </c>
      <c r="S7" s="1">
        <v>6</v>
      </c>
      <c r="T7" s="1">
        <v>6</v>
      </c>
      <c r="U7" s="1">
        <v>6</v>
      </c>
      <c r="V7" s="1" t="s">
        <v>151</v>
      </c>
    </row>
    <row r="8" spans="1:22">
      <c r="A8" s="1" t="s">
        <v>87</v>
      </c>
      <c r="B8" s="1" t="s">
        <v>124</v>
      </c>
      <c r="C8" s="1" t="s">
        <v>51</v>
      </c>
      <c r="D8" s="1" t="s">
        <v>50</v>
      </c>
      <c r="E8" s="1" t="s">
        <v>49</v>
      </c>
      <c r="F8" s="1" t="s">
        <v>44</v>
      </c>
      <c r="G8" s="1" t="s">
        <v>48</v>
      </c>
      <c r="H8" s="1" t="s">
        <v>123</v>
      </c>
      <c r="I8" s="1" t="s">
        <v>122</v>
      </c>
      <c r="J8" s="1" t="s">
        <v>29</v>
      </c>
      <c r="K8" s="1">
        <v>6</v>
      </c>
      <c r="L8" s="1">
        <v>6</v>
      </c>
      <c r="M8" s="1">
        <v>6</v>
      </c>
      <c r="N8" s="1">
        <v>6</v>
      </c>
      <c r="O8" s="1">
        <v>6</v>
      </c>
      <c r="P8" s="1">
        <v>6</v>
      </c>
      <c r="Q8" s="1">
        <v>6</v>
      </c>
      <c r="R8" s="1">
        <v>6</v>
      </c>
      <c r="S8" s="1">
        <v>6</v>
      </c>
      <c r="T8" s="1">
        <v>6</v>
      </c>
      <c r="U8" s="1">
        <v>6</v>
      </c>
      <c r="V8" s="1" t="s">
        <v>45</v>
      </c>
    </row>
    <row r="9" spans="1:22">
      <c r="A9" s="1" t="s">
        <v>83</v>
      </c>
      <c r="B9" s="1" t="s">
        <v>124</v>
      </c>
      <c r="C9" s="1" t="s">
        <v>51</v>
      </c>
      <c r="D9" s="1" t="s">
        <v>50</v>
      </c>
      <c r="E9" s="1" t="s">
        <v>49</v>
      </c>
      <c r="F9" s="1" t="s">
        <v>44</v>
      </c>
      <c r="G9" s="1" t="s">
        <v>48</v>
      </c>
      <c r="H9" s="1" t="s">
        <v>123</v>
      </c>
      <c r="I9" s="1" t="s">
        <v>122</v>
      </c>
      <c r="J9" s="1" t="s">
        <v>29</v>
      </c>
      <c r="K9" s="1">
        <v>5</v>
      </c>
      <c r="L9" s="1">
        <v>5</v>
      </c>
      <c r="M9" s="1">
        <v>5</v>
      </c>
      <c r="N9" s="1">
        <v>5</v>
      </c>
      <c r="O9" s="1">
        <v>5</v>
      </c>
      <c r="P9" s="1">
        <v>5</v>
      </c>
      <c r="Q9" s="1">
        <v>5</v>
      </c>
      <c r="R9" s="1">
        <v>5</v>
      </c>
      <c r="S9" s="1">
        <v>5</v>
      </c>
      <c r="T9" s="1">
        <v>5</v>
      </c>
      <c r="U9" s="1">
        <v>5</v>
      </c>
      <c r="V9" s="1" t="s">
        <v>45</v>
      </c>
    </row>
    <row r="10" spans="1:22">
      <c r="A10" s="1" t="s">
        <v>79</v>
      </c>
      <c r="B10" s="1" t="s">
        <v>124</v>
      </c>
      <c r="C10" s="1" t="s">
        <v>51</v>
      </c>
      <c r="D10" s="1" t="s">
        <v>50</v>
      </c>
      <c r="E10" s="1" t="s">
        <v>49</v>
      </c>
      <c r="F10" s="1" t="s">
        <v>44</v>
      </c>
      <c r="G10" s="1" t="s">
        <v>48</v>
      </c>
      <c r="H10" s="1" t="s">
        <v>123</v>
      </c>
      <c r="I10" s="1" t="s">
        <v>122</v>
      </c>
      <c r="J10" s="1" t="s">
        <v>29</v>
      </c>
      <c r="K10" s="1">
        <v>6</v>
      </c>
      <c r="L10" s="1">
        <v>6</v>
      </c>
      <c r="M10" s="1">
        <v>6</v>
      </c>
      <c r="N10" s="1">
        <v>6</v>
      </c>
      <c r="O10" s="1">
        <v>6</v>
      </c>
      <c r="P10" s="1">
        <v>6</v>
      </c>
      <c r="Q10" s="1">
        <v>6</v>
      </c>
      <c r="R10" s="1">
        <v>6</v>
      </c>
      <c r="S10" s="1">
        <v>6</v>
      </c>
      <c r="T10" s="1">
        <v>6</v>
      </c>
      <c r="U10" s="1">
        <v>6</v>
      </c>
      <c r="V10" s="1" t="s">
        <v>150</v>
      </c>
    </row>
    <row r="11" spans="1:22">
      <c r="A11" s="1" t="s">
        <v>78</v>
      </c>
      <c r="B11" s="1" t="s">
        <v>124</v>
      </c>
      <c r="C11" s="1" t="s">
        <v>51</v>
      </c>
      <c r="D11" s="1" t="s">
        <v>50</v>
      </c>
      <c r="E11" s="1" t="s">
        <v>49</v>
      </c>
      <c r="F11" s="1" t="s">
        <v>44</v>
      </c>
      <c r="G11" s="1" t="s">
        <v>48</v>
      </c>
      <c r="H11" s="1" t="s">
        <v>123</v>
      </c>
      <c r="I11" s="1" t="s">
        <v>122</v>
      </c>
      <c r="J11" s="1" t="s">
        <v>29</v>
      </c>
      <c r="K11" s="1">
        <v>6</v>
      </c>
      <c r="L11" s="1">
        <v>6</v>
      </c>
      <c r="M11" s="1">
        <v>6</v>
      </c>
      <c r="N11" s="1">
        <v>6</v>
      </c>
      <c r="O11" s="1">
        <v>6</v>
      </c>
      <c r="P11" s="1">
        <v>6</v>
      </c>
      <c r="Q11" s="1">
        <v>6</v>
      </c>
      <c r="R11" s="1">
        <v>6</v>
      </c>
      <c r="S11" s="1">
        <v>6</v>
      </c>
      <c r="T11" s="1">
        <v>6</v>
      </c>
      <c r="U11" s="1">
        <v>6</v>
      </c>
      <c r="V11" s="1" t="s">
        <v>149</v>
      </c>
    </row>
    <row r="12" spans="1:22">
      <c r="A12" s="1" t="s">
        <v>77</v>
      </c>
      <c r="B12" s="1" t="s">
        <v>124</v>
      </c>
      <c r="C12" s="1" t="s">
        <v>51</v>
      </c>
      <c r="D12" s="1" t="s">
        <v>50</v>
      </c>
      <c r="E12" s="1" t="s">
        <v>49</v>
      </c>
      <c r="F12" s="1" t="s">
        <v>44</v>
      </c>
      <c r="G12" s="1" t="s">
        <v>48</v>
      </c>
      <c r="H12" s="1" t="s">
        <v>123</v>
      </c>
      <c r="I12" s="1" t="s">
        <v>122</v>
      </c>
      <c r="J12" s="1" t="s">
        <v>29</v>
      </c>
      <c r="K12" s="1">
        <v>6</v>
      </c>
      <c r="L12" s="1">
        <v>6</v>
      </c>
      <c r="M12" s="1">
        <v>6</v>
      </c>
      <c r="N12" s="1">
        <v>6</v>
      </c>
      <c r="O12" s="1">
        <v>6</v>
      </c>
      <c r="P12" s="1">
        <v>6</v>
      </c>
      <c r="Q12" s="1">
        <v>6</v>
      </c>
      <c r="R12" s="1">
        <v>6</v>
      </c>
      <c r="S12" s="1">
        <v>6</v>
      </c>
      <c r="T12" s="1">
        <v>6</v>
      </c>
      <c r="U12" s="1">
        <v>6</v>
      </c>
      <c r="V12" s="1" t="s">
        <v>148</v>
      </c>
    </row>
    <row r="13" spans="1:22">
      <c r="A13" s="1" t="s">
        <v>73</v>
      </c>
      <c r="B13" s="1" t="s">
        <v>124</v>
      </c>
      <c r="C13" s="1" t="s">
        <v>51</v>
      </c>
      <c r="D13" s="1" t="s">
        <v>50</v>
      </c>
      <c r="E13" s="1" t="s">
        <v>49</v>
      </c>
      <c r="F13" s="1" t="s">
        <v>44</v>
      </c>
      <c r="G13" s="1" t="s">
        <v>48</v>
      </c>
      <c r="H13" s="1" t="s">
        <v>123</v>
      </c>
      <c r="I13" s="1" t="s">
        <v>122</v>
      </c>
      <c r="J13" s="1" t="s">
        <v>29</v>
      </c>
      <c r="K13" s="1">
        <v>6</v>
      </c>
      <c r="L13" s="1">
        <v>6</v>
      </c>
      <c r="M13" s="1">
        <v>6</v>
      </c>
      <c r="N13" s="1">
        <v>6</v>
      </c>
      <c r="O13" s="1">
        <v>6</v>
      </c>
      <c r="P13" s="1">
        <v>6</v>
      </c>
      <c r="Q13" s="1">
        <v>6</v>
      </c>
      <c r="R13" s="1">
        <v>6</v>
      </c>
      <c r="S13" s="1">
        <v>6</v>
      </c>
      <c r="T13" s="1">
        <v>6</v>
      </c>
      <c r="U13" s="1">
        <v>6</v>
      </c>
      <c r="V13" s="1" t="s">
        <v>45</v>
      </c>
    </row>
    <row r="14" spans="1:22">
      <c r="A14" s="1" t="s">
        <v>69</v>
      </c>
      <c r="B14" s="1" t="s">
        <v>124</v>
      </c>
      <c r="C14" s="1" t="s">
        <v>51</v>
      </c>
      <c r="D14" s="1" t="s">
        <v>50</v>
      </c>
      <c r="E14" s="1" t="s">
        <v>49</v>
      </c>
      <c r="F14" s="1" t="s">
        <v>44</v>
      </c>
      <c r="G14" s="1" t="s">
        <v>48</v>
      </c>
      <c r="H14" s="1" t="s">
        <v>123</v>
      </c>
      <c r="I14" s="1" t="s">
        <v>122</v>
      </c>
      <c r="J14" s="1" t="s">
        <v>29</v>
      </c>
      <c r="K14" s="1">
        <v>5</v>
      </c>
      <c r="L14" s="1">
        <v>4</v>
      </c>
      <c r="M14" s="1">
        <v>4</v>
      </c>
      <c r="N14" s="1">
        <v>5</v>
      </c>
      <c r="O14" s="1">
        <v>3</v>
      </c>
      <c r="P14" s="1">
        <v>5</v>
      </c>
      <c r="Q14" s="1">
        <v>4</v>
      </c>
      <c r="R14" s="1">
        <v>4</v>
      </c>
      <c r="S14" s="1">
        <v>5</v>
      </c>
      <c r="T14" s="1">
        <v>4</v>
      </c>
      <c r="U14" s="1">
        <v>4</v>
      </c>
      <c r="V14" s="1" t="s">
        <v>45</v>
      </c>
    </row>
    <row r="15" spans="1:22">
      <c r="A15" s="1" t="s">
        <v>65</v>
      </c>
      <c r="B15" s="1" t="s">
        <v>124</v>
      </c>
      <c r="C15" s="1" t="s">
        <v>51</v>
      </c>
      <c r="D15" s="1" t="s">
        <v>50</v>
      </c>
      <c r="E15" s="1" t="s">
        <v>49</v>
      </c>
      <c r="F15" s="1" t="s">
        <v>44</v>
      </c>
      <c r="G15" s="1" t="s">
        <v>48</v>
      </c>
      <c r="H15" s="1" t="s">
        <v>123</v>
      </c>
      <c r="I15" s="1" t="s">
        <v>122</v>
      </c>
      <c r="J15" s="1" t="s">
        <v>29</v>
      </c>
      <c r="K15" s="1">
        <v>6</v>
      </c>
      <c r="L15" s="1">
        <v>5</v>
      </c>
      <c r="M15" s="1">
        <v>5</v>
      </c>
      <c r="N15" s="1">
        <v>6</v>
      </c>
      <c r="O15" s="1">
        <v>6</v>
      </c>
      <c r="P15" s="1">
        <v>5</v>
      </c>
      <c r="Q15" s="1">
        <v>4</v>
      </c>
      <c r="R15" s="1">
        <v>5</v>
      </c>
      <c r="S15" s="1">
        <v>6</v>
      </c>
      <c r="T15" s="1">
        <v>4</v>
      </c>
      <c r="U15" s="1">
        <v>5</v>
      </c>
      <c r="V15" s="1" t="s">
        <v>45</v>
      </c>
    </row>
    <row r="16" spans="1:22">
      <c r="A16" s="1" t="s">
        <v>61</v>
      </c>
      <c r="B16" s="1" t="s">
        <v>124</v>
      </c>
      <c r="C16" s="1" t="s">
        <v>51</v>
      </c>
      <c r="D16" s="1" t="s">
        <v>50</v>
      </c>
      <c r="E16" s="1" t="s">
        <v>49</v>
      </c>
      <c r="F16" s="1" t="s">
        <v>44</v>
      </c>
      <c r="G16" s="1" t="s">
        <v>48</v>
      </c>
      <c r="H16" s="1" t="s">
        <v>123</v>
      </c>
      <c r="I16" s="1" t="s">
        <v>122</v>
      </c>
      <c r="J16" s="1" t="s">
        <v>29</v>
      </c>
      <c r="K16" s="1">
        <v>6</v>
      </c>
      <c r="L16" s="1">
        <v>6</v>
      </c>
      <c r="M16" s="1">
        <v>5</v>
      </c>
      <c r="N16" s="1">
        <v>6</v>
      </c>
      <c r="O16" s="1">
        <v>6</v>
      </c>
      <c r="P16" s="1">
        <v>6</v>
      </c>
      <c r="Q16" s="1">
        <v>6</v>
      </c>
      <c r="R16" s="1">
        <v>5</v>
      </c>
      <c r="S16" s="1">
        <v>6</v>
      </c>
      <c r="T16" s="1">
        <v>6</v>
      </c>
      <c r="U16" s="1">
        <v>6</v>
      </c>
      <c r="V16" s="1" t="s">
        <v>147</v>
      </c>
    </row>
    <row r="17" spans="1:22">
      <c r="A17" s="1" t="s">
        <v>57</v>
      </c>
      <c r="B17" s="1" t="s">
        <v>124</v>
      </c>
      <c r="C17" s="1" t="s">
        <v>51</v>
      </c>
      <c r="D17" s="1" t="s">
        <v>50</v>
      </c>
      <c r="E17" s="1" t="s">
        <v>49</v>
      </c>
      <c r="F17" s="1" t="s">
        <v>44</v>
      </c>
      <c r="G17" s="1" t="s">
        <v>48</v>
      </c>
      <c r="H17" s="1" t="s">
        <v>123</v>
      </c>
      <c r="I17" s="1" t="s">
        <v>122</v>
      </c>
      <c r="J17" s="1" t="s">
        <v>29</v>
      </c>
      <c r="K17" s="1">
        <v>6</v>
      </c>
      <c r="L17" s="1">
        <v>6</v>
      </c>
      <c r="M17" s="1">
        <v>6</v>
      </c>
      <c r="N17" s="1">
        <v>6</v>
      </c>
      <c r="O17" s="1">
        <v>6</v>
      </c>
      <c r="P17" s="1">
        <v>6</v>
      </c>
      <c r="Q17" s="1">
        <v>6</v>
      </c>
      <c r="R17" s="1">
        <v>6</v>
      </c>
      <c r="S17" s="1">
        <v>6</v>
      </c>
      <c r="T17" s="1">
        <v>6</v>
      </c>
      <c r="U17" s="1">
        <v>6</v>
      </c>
      <c r="V17" s="1" t="s">
        <v>146</v>
      </c>
    </row>
    <row r="18" spans="1:22">
      <c r="A18" s="1" t="s">
        <v>53</v>
      </c>
      <c r="B18" s="1" t="s">
        <v>124</v>
      </c>
      <c r="C18" s="1" t="s">
        <v>51</v>
      </c>
      <c r="D18" s="1" t="s">
        <v>50</v>
      </c>
      <c r="E18" s="1" t="s">
        <v>49</v>
      </c>
      <c r="F18" s="1" t="s">
        <v>44</v>
      </c>
      <c r="G18" s="1" t="s">
        <v>48</v>
      </c>
      <c r="H18" s="1" t="s">
        <v>123</v>
      </c>
      <c r="I18" s="1" t="s">
        <v>122</v>
      </c>
      <c r="J18" s="1" t="s">
        <v>29</v>
      </c>
      <c r="K18" s="1">
        <v>5</v>
      </c>
      <c r="L18" s="1">
        <v>5</v>
      </c>
      <c r="M18" s="1">
        <v>5</v>
      </c>
      <c r="N18" s="1">
        <v>6</v>
      </c>
      <c r="O18" s="1">
        <v>4</v>
      </c>
      <c r="P18" s="1">
        <v>5</v>
      </c>
      <c r="Q18" s="1">
        <v>5</v>
      </c>
      <c r="R18" s="1">
        <v>5</v>
      </c>
      <c r="S18" s="1">
        <v>6</v>
      </c>
      <c r="T18" s="1">
        <v>5</v>
      </c>
      <c r="U18" s="1">
        <v>6</v>
      </c>
      <c r="V18" s="1" t="s">
        <v>145</v>
      </c>
    </row>
    <row r="19" spans="1:22">
      <c r="A19" s="1" t="s">
        <v>144</v>
      </c>
      <c r="B19" s="1" t="s">
        <v>124</v>
      </c>
      <c r="C19" s="1" t="s">
        <v>51</v>
      </c>
      <c r="D19" s="1" t="s">
        <v>50</v>
      </c>
      <c r="E19" s="1" t="s">
        <v>49</v>
      </c>
      <c r="F19" s="1" t="s">
        <v>44</v>
      </c>
      <c r="G19" s="1" t="s">
        <v>48</v>
      </c>
      <c r="H19" s="1" t="s">
        <v>123</v>
      </c>
      <c r="I19" s="1" t="s">
        <v>122</v>
      </c>
      <c r="J19" s="1" t="s">
        <v>29</v>
      </c>
      <c r="K19" s="1">
        <v>6</v>
      </c>
      <c r="L19" s="1">
        <v>6</v>
      </c>
      <c r="M19" s="1">
        <v>6</v>
      </c>
      <c r="N19" s="1">
        <v>6</v>
      </c>
      <c r="O19" s="1">
        <v>6</v>
      </c>
      <c r="P19" s="1">
        <v>6</v>
      </c>
      <c r="Q19" s="1">
        <v>6</v>
      </c>
      <c r="R19" s="1">
        <v>6</v>
      </c>
      <c r="S19" s="1">
        <v>6</v>
      </c>
      <c r="T19" s="1">
        <v>6</v>
      </c>
      <c r="U19" s="1">
        <v>6</v>
      </c>
      <c r="V19" s="1" t="s">
        <v>143</v>
      </c>
    </row>
    <row r="20" spans="1:22">
      <c r="A20" s="1" t="s">
        <v>142</v>
      </c>
      <c r="B20" s="1" t="s">
        <v>124</v>
      </c>
      <c r="C20" s="1" t="s">
        <v>51</v>
      </c>
      <c r="D20" s="1" t="s">
        <v>50</v>
      </c>
      <c r="E20" s="1" t="s">
        <v>49</v>
      </c>
      <c r="F20" s="1" t="s">
        <v>44</v>
      </c>
      <c r="G20" s="1" t="s">
        <v>48</v>
      </c>
      <c r="H20" s="1" t="s">
        <v>123</v>
      </c>
      <c r="I20" s="1" t="s">
        <v>122</v>
      </c>
      <c r="J20" s="1" t="s">
        <v>29</v>
      </c>
      <c r="K20" s="1">
        <v>6</v>
      </c>
      <c r="L20" s="1">
        <v>6</v>
      </c>
      <c r="M20" s="1">
        <v>6</v>
      </c>
      <c r="N20" s="1">
        <v>6</v>
      </c>
      <c r="O20" s="1">
        <v>6</v>
      </c>
      <c r="P20" s="1">
        <v>6</v>
      </c>
      <c r="Q20" s="1">
        <v>6</v>
      </c>
      <c r="R20" s="1">
        <v>6</v>
      </c>
      <c r="S20" s="1">
        <v>6</v>
      </c>
      <c r="T20" s="1">
        <v>6</v>
      </c>
      <c r="U20" s="1">
        <v>6</v>
      </c>
      <c r="V20" s="1" t="s">
        <v>141</v>
      </c>
    </row>
    <row r="21" spans="1:22">
      <c r="A21" s="1" t="s">
        <v>140</v>
      </c>
      <c r="B21" s="1" t="s">
        <v>124</v>
      </c>
      <c r="C21" s="1" t="s">
        <v>51</v>
      </c>
      <c r="D21" s="1" t="s">
        <v>50</v>
      </c>
      <c r="E21" s="1" t="s">
        <v>49</v>
      </c>
      <c r="F21" s="1" t="s">
        <v>44</v>
      </c>
      <c r="G21" s="1" t="s">
        <v>48</v>
      </c>
      <c r="H21" s="1" t="s">
        <v>123</v>
      </c>
      <c r="I21" s="1" t="s">
        <v>122</v>
      </c>
      <c r="J21" s="1" t="s">
        <v>29</v>
      </c>
      <c r="K21" s="1">
        <v>6</v>
      </c>
      <c r="L21" s="1">
        <v>6</v>
      </c>
      <c r="M21" s="1">
        <v>6</v>
      </c>
      <c r="N21" s="1">
        <v>6</v>
      </c>
      <c r="O21" s="1">
        <v>6</v>
      </c>
      <c r="P21" s="1">
        <v>6</v>
      </c>
      <c r="Q21" s="1">
        <v>6</v>
      </c>
      <c r="R21" s="1">
        <v>6</v>
      </c>
      <c r="S21" s="1">
        <v>6</v>
      </c>
      <c r="T21" s="1">
        <v>6</v>
      </c>
      <c r="U21" s="1">
        <v>6</v>
      </c>
      <c r="V21" s="1" t="s">
        <v>139</v>
      </c>
    </row>
    <row r="22" spans="1:22">
      <c r="A22" s="1" t="s">
        <v>138</v>
      </c>
      <c r="B22" s="1" t="s">
        <v>124</v>
      </c>
      <c r="C22" s="1" t="s">
        <v>51</v>
      </c>
      <c r="D22" s="1" t="s">
        <v>50</v>
      </c>
      <c r="E22" s="1" t="s">
        <v>49</v>
      </c>
      <c r="F22" s="1" t="s">
        <v>44</v>
      </c>
      <c r="G22" s="1" t="s">
        <v>48</v>
      </c>
      <c r="H22" s="1" t="s">
        <v>123</v>
      </c>
      <c r="I22" s="1" t="s">
        <v>122</v>
      </c>
      <c r="J22" s="1" t="s">
        <v>29</v>
      </c>
      <c r="K22" s="1">
        <v>6</v>
      </c>
      <c r="L22" s="1">
        <v>6</v>
      </c>
      <c r="M22" s="1">
        <v>6</v>
      </c>
      <c r="N22" s="1">
        <v>6</v>
      </c>
      <c r="O22" s="1">
        <v>6</v>
      </c>
      <c r="P22" s="1">
        <v>6</v>
      </c>
      <c r="Q22" s="1">
        <v>6</v>
      </c>
      <c r="R22" s="1">
        <v>6</v>
      </c>
      <c r="S22" s="1">
        <v>6</v>
      </c>
      <c r="T22" s="1">
        <v>6</v>
      </c>
      <c r="U22" s="1">
        <v>6</v>
      </c>
      <c r="V22" s="1" t="s">
        <v>137</v>
      </c>
    </row>
    <row r="23" spans="1:22">
      <c r="A23" s="1" t="s">
        <v>136</v>
      </c>
      <c r="B23" s="1" t="s">
        <v>124</v>
      </c>
      <c r="C23" s="1" t="s">
        <v>51</v>
      </c>
      <c r="D23" s="1" t="s">
        <v>50</v>
      </c>
      <c r="E23" s="1" t="s">
        <v>49</v>
      </c>
      <c r="F23" s="1" t="s">
        <v>44</v>
      </c>
      <c r="G23" s="1" t="s">
        <v>48</v>
      </c>
      <c r="H23" s="1" t="s">
        <v>123</v>
      </c>
      <c r="I23" s="1" t="s">
        <v>122</v>
      </c>
      <c r="J23" s="1" t="s">
        <v>29</v>
      </c>
      <c r="K23" s="1">
        <v>6</v>
      </c>
      <c r="L23" s="1">
        <v>6</v>
      </c>
      <c r="M23" s="1">
        <v>6</v>
      </c>
      <c r="N23" s="1">
        <v>6</v>
      </c>
      <c r="O23" s="1">
        <v>6</v>
      </c>
      <c r="P23" s="1">
        <v>6</v>
      </c>
      <c r="Q23" s="1">
        <v>6</v>
      </c>
      <c r="R23" s="1">
        <v>6</v>
      </c>
      <c r="S23" s="1">
        <v>6</v>
      </c>
      <c r="T23" s="1">
        <v>5</v>
      </c>
      <c r="U23" s="1">
        <v>6</v>
      </c>
      <c r="V23" s="1" t="s">
        <v>135</v>
      </c>
    </row>
    <row r="24" spans="1:22">
      <c r="A24" s="1" t="s">
        <v>134</v>
      </c>
      <c r="B24" s="1" t="s">
        <v>124</v>
      </c>
      <c r="C24" s="1" t="s">
        <v>51</v>
      </c>
      <c r="D24" s="1" t="s">
        <v>50</v>
      </c>
      <c r="E24" s="1" t="s">
        <v>49</v>
      </c>
      <c r="F24" s="1" t="s">
        <v>44</v>
      </c>
      <c r="G24" s="1" t="s">
        <v>48</v>
      </c>
      <c r="H24" s="1" t="s">
        <v>123</v>
      </c>
      <c r="I24" s="1" t="s">
        <v>122</v>
      </c>
      <c r="J24" s="1" t="s">
        <v>29</v>
      </c>
      <c r="K24" s="1">
        <v>6</v>
      </c>
      <c r="L24" s="1">
        <v>6</v>
      </c>
      <c r="M24" s="1">
        <v>6</v>
      </c>
      <c r="N24" s="1">
        <v>6</v>
      </c>
      <c r="O24" s="1">
        <v>6</v>
      </c>
      <c r="P24" s="1">
        <v>6</v>
      </c>
      <c r="Q24" s="1">
        <v>6</v>
      </c>
      <c r="R24" s="1">
        <v>6</v>
      </c>
      <c r="S24" s="1">
        <v>6</v>
      </c>
      <c r="T24" s="1">
        <v>6</v>
      </c>
      <c r="U24" s="1">
        <v>6</v>
      </c>
      <c r="V24" s="1" t="s">
        <v>45</v>
      </c>
    </row>
    <row r="25" spans="1:22">
      <c r="A25" s="1" t="s">
        <v>133</v>
      </c>
      <c r="B25" s="1" t="s">
        <v>124</v>
      </c>
      <c r="C25" s="1" t="s">
        <v>51</v>
      </c>
      <c r="D25" s="1" t="s">
        <v>50</v>
      </c>
      <c r="E25" s="1" t="s">
        <v>49</v>
      </c>
      <c r="F25" s="1" t="s">
        <v>44</v>
      </c>
      <c r="G25" s="1" t="s">
        <v>48</v>
      </c>
      <c r="H25" s="1" t="s">
        <v>123</v>
      </c>
      <c r="I25" s="1" t="s">
        <v>122</v>
      </c>
      <c r="J25" s="1" t="s">
        <v>29</v>
      </c>
      <c r="K25" s="1">
        <v>6</v>
      </c>
      <c r="L25" s="1">
        <v>6</v>
      </c>
      <c r="M25" s="1">
        <v>6</v>
      </c>
      <c r="N25" s="1">
        <v>6</v>
      </c>
      <c r="O25" s="1">
        <v>6</v>
      </c>
      <c r="P25" s="1">
        <v>6</v>
      </c>
      <c r="Q25" s="1">
        <v>6</v>
      </c>
      <c r="R25" s="1">
        <v>6</v>
      </c>
      <c r="S25" s="1">
        <v>6</v>
      </c>
      <c r="T25" s="1">
        <v>6</v>
      </c>
      <c r="U25" s="1">
        <v>6</v>
      </c>
      <c r="V25" s="1" t="s">
        <v>132</v>
      </c>
    </row>
    <row r="26" spans="1:22">
      <c r="A26" s="1" t="s">
        <v>131</v>
      </c>
      <c r="B26" s="1" t="s">
        <v>124</v>
      </c>
      <c r="C26" s="1" t="s">
        <v>51</v>
      </c>
      <c r="D26" s="1" t="s">
        <v>50</v>
      </c>
      <c r="E26" s="1" t="s">
        <v>49</v>
      </c>
      <c r="F26" s="1" t="s">
        <v>44</v>
      </c>
      <c r="G26" s="1" t="s">
        <v>48</v>
      </c>
      <c r="H26" s="1" t="s">
        <v>123</v>
      </c>
      <c r="I26" s="1" t="s">
        <v>122</v>
      </c>
      <c r="J26" s="1" t="s">
        <v>29</v>
      </c>
      <c r="K26" s="1">
        <v>5</v>
      </c>
      <c r="L26" s="1">
        <v>6</v>
      </c>
      <c r="M26" s="1">
        <v>6</v>
      </c>
      <c r="N26" s="1">
        <v>6</v>
      </c>
      <c r="O26" s="1">
        <v>5</v>
      </c>
      <c r="P26" s="1">
        <v>6</v>
      </c>
      <c r="Q26" s="1">
        <v>4</v>
      </c>
      <c r="R26" s="1">
        <v>5</v>
      </c>
      <c r="S26" s="1">
        <v>5</v>
      </c>
      <c r="T26" s="1">
        <v>5</v>
      </c>
      <c r="U26" s="1">
        <v>5</v>
      </c>
      <c r="V26" s="1" t="s">
        <v>130</v>
      </c>
    </row>
    <row r="27" spans="1:22">
      <c r="A27" s="1" t="s">
        <v>129</v>
      </c>
      <c r="B27" s="1" t="s">
        <v>124</v>
      </c>
      <c r="C27" s="1" t="s">
        <v>51</v>
      </c>
      <c r="D27" s="1" t="s">
        <v>50</v>
      </c>
      <c r="E27" s="1" t="s">
        <v>49</v>
      </c>
      <c r="F27" s="1" t="s">
        <v>44</v>
      </c>
      <c r="G27" s="1" t="s">
        <v>48</v>
      </c>
      <c r="H27" s="1" t="s">
        <v>123</v>
      </c>
      <c r="I27" s="1" t="s">
        <v>122</v>
      </c>
      <c r="J27" s="1" t="s">
        <v>29</v>
      </c>
      <c r="K27" s="1">
        <v>6</v>
      </c>
      <c r="L27" s="1">
        <v>6</v>
      </c>
      <c r="M27" s="1">
        <v>6</v>
      </c>
      <c r="N27" s="1">
        <v>6</v>
      </c>
      <c r="O27" s="1">
        <v>6</v>
      </c>
      <c r="P27" s="1">
        <v>6</v>
      </c>
      <c r="Q27" s="1">
        <v>6</v>
      </c>
      <c r="R27" s="1">
        <v>6</v>
      </c>
      <c r="S27" s="1">
        <v>6</v>
      </c>
      <c r="T27" s="1">
        <v>6</v>
      </c>
      <c r="U27" s="1">
        <v>6</v>
      </c>
      <c r="V27" s="1" t="s">
        <v>128</v>
      </c>
    </row>
    <row r="28" spans="1:22">
      <c r="A28" s="1" t="s">
        <v>127</v>
      </c>
      <c r="B28" s="1" t="s">
        <v>124</v>
      </c>
      <c r="C28" s="1" t="s">
        <v>51</v>
      </c>
      <c r="D28" s="1" t="s">
        <v>50</v>
      </c>
      <c r="E28" s="1" t="s">
        <v>49</v>
      </c>
      <c r="F28" s="1" t="s">
        <v>44</v>
      </c>
      <c r="G28" s="1" t="s">
        <v>48</v>
      </c>
      <c r="H28" s="1" t="s">
        <v>123</v>
      </c>
      <c r="I28" s="1" t="s">
        <v>122</v>
      </c>
      <c r="J28" s="1" t="s">
        <v>29</v>
      </c>
      <c r="K28" s="1">
        <v>6</v>
      </c>
      <c r="L28" s="1">
        <v>6</v>
      </c>
      <c r="M28" s="1">
        <v>6</v>
      </c>
      <c r="N28" s="1">
        <v>6</v>
      </c>
      <c r="O28" s="1">
        <v>6</v>
      </c>
      <c r="P28" s="1">
        <v>6</v>
      </c>
      <c r="Q28" s="1">
        <v>6</v>
      </c>
      <c r="R28" s="1">
        <v>6</v>
      </c>
      <c r="S28" s="1">
        <v>6</v>
      </c>
      <c r="T28" s="1">
        <v>6</v>
      </c>
      <c r="U28" s="1">
        <v>6</v>
      </c>
      <c r="V28" s="1" t="s">
        <v>126</v>
      </c>
    </row>
    <row r="29" spans="1:22">
      <c r="A29" s="1" t="s">
        <v>125</v>
      </c>
      <c r="B29" s="1" t="s">
        <v>124</v>
      </c>
      <c r="C29" s="1" t="s">
        <v>51</v>
      </c>
      <c r="D29" s="1" t="s">
        <v>50</v>
      </c>
      <c r="E29" s="1" t="s">
        <v>49</v>
      </c>
      <c r="F29" s="1" t="s">
        <v>44</v>
      </c>
      <c r="G29" s="1" t="s">
        <v>48</v>
      </c>
      <c r="H29" s="1" t="s">
        <v>123</v>
      </c>
      <c r="I29" s="1" t="s">
        <v>122</v>
      </c>
      <c r="J29" s="1" t="s">
        <v>29</v>
      </c>
      <c r="K29" s="1">
        <v>6</v>
      </c>
      <c r="L29" s="1">
        <v>6</v>
      </c>
      <c r="M29" s="1">
        <v>4</v>
      </c>
      <c r="N29" s="1">
        <v>6</v>
      </c>
      <c r="O29" s="1">
        <v>5</v>
      </c>
      <c r="P29" s="1">
        <v>6</v>
      </c>
      <c r="Q29" s="1">
        <v>4</v>
      </c>
      <c r="R29" s="1">
        <v>5</v>
      </c>
      <c r="S29" s="1">
        <v>6</v>
      </c>
      <c r="T29" s="1">
        <v>6</v>
      </c>
      <c r="U29" s="1">
        <v>5</v>
      </c>
      <c r="V29" s="1" t="s">
        <v>45</v>
      </c>
    </row>
    <row r="30" spans="1:22">
      <c r="K30" s="1">
        <f t="shared" ref="K30:U30" si="0">ROUND(AVERAGE(K2:K29),2)</f>
        <v>5.82</v>
      </c>
      <c r="L30" s="1">
        <f t="shared" si="0"/>
        <v>5.79</v>
      </c>
      <c r="M30" s="1">
        <f t="shared" si="0"/>
        <v>5.57</v>
      </c>
      <c r="N30" s="1">
        <f t="shared" si="0"/>
        <v>5.93</v>
      </c>
      <c r="O30" s="1">
        <f t="shared" si="0"/>
        <v>5.68</v>
      </c>
      <c r="P30" s="1">
        <f t="shared" si="0"/>
        <v>5.82</v>
      </c>
      <c r="Q30" s="1">
        <f t="shared" si="0"/>
        <v>5.57</v>
      </c>
      <c r="R30" s="1">
        <f t="shared" si="0"/>
        <v>5.64</v>
      </c>
      <c r="S30" s="1">
        <f t="shared" si="0"/>
        <v>5.82</v>
      </c>
      <c r="T30" s="1">
        <f t="shared" si="0"/>
        <v>5.64</v>
      </c>
      <c r="U30" s="1">
        <f t="shared" si="0"/>
        <v>5.71</v>
      </c>
    </row>
  </sheetData>
  <pageMargins left="0.7" right="0.7" top="0.75" bottom="0.75" header="0.3" footer="0.3"/>
  <pageSetup orientation="portrait" horizontalDpi="0" verticalDpi="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23731-11D7-D941-AFAD-CCC103737C77}">
  <dimension ref="A1:V19"/>
  <sheetViews>
    <sheetView topLeftCell="D1" workbookViewId="0">
      <selection activeCell="M19" sqref="M19:O19"/>
    </sheetView>
  </sheetViews>
  <sheetFormatPr baseColWidth="10" defaultColWidth="8.83203125" defaultRowHeight="15"/>
  <cols>
    <col min="1" max="1" width="15.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1640625" style="1" bestFit="1" customWidth="1"/>
    <col min="10" max="10" width="17.83203125" style="1" bestFit="1" customWidth="1"/>
    <col min="11" max="21" width="10.33203125" style="1" customWidth="1"/>
    <col min="22" max="22" width="255" style="1" bestFit="1" customWidth="1"/>
    <col min="23" max="16384" width="8.83203125" style="1"/>
  </cols>
  <sheetData>
    <row r="1" spans="1:22">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153</v>
      </c>
    </row>
    <row r="2" spans="1:22">
      <c r="A2" s="1" t="s">
        <v>109</v>
      </c>
      <c r="B2" s="1" t="s">
        <v>534</v>
      </c>
      <c r="C2" s="1" t="s">
        <v>51</v>
      </c>
      <c r="D2" s="1" t="s">
        <v>50</v>
      </c>
      <c r="E2" s="1" t="s">
        <v>49</v>
      </c>
      <c r="F2" s="1" t="s">
        <v>44</v>
      </c>
      <c r="G2" s="1" t="s">
        <v>48</v>
      </c>
      <c r="H2" s="1" t="s">
        <v>231</v>
      </c>
      <c r="I2" s="1" t="s">
        <v>305</v>
      </c>
      <c r="J2" s="1" t="s">
        <v>29</v>
      </c>
      <c r="K2" s="1">
        <v>6</v>
      </c>
      <c r="L2" s="1">
        <v>6</v>
      </c>
      <c r="M2" s="1">
        <v>6</v>
      </c>
      <c r="N2" s="1">
        <v>6</v>
      </c>
      <c r="O2" s="1">
        <v>6</v>
      </c>
      <c r="P2" s="1">
        <v>6</v>
      </c>
      <c r="Q2" s="1">
        <v>6</v>
      </c>
      <c r="R2" s="1">
        <v>6</v>
      </c>
      <c r="S2" s="1">
        <v>6</v>
      </c>
      <c r="T2" s="1">
        <v>6</v>
      </c>
      <c r="U2" s="1">
        <v>6</v>
      </c>
      <c r="V2" s="1" t="s">
        <v>45</v>
      </c>
    </row>
    <row r="3" spans="1:22">
      <c r="A3" s="1" t="s">
        <v>105</v>
      </c>
      <c r="B3" s="1" t="s">
        <v>534</v>
      </c>
      <c r="C3" s="1" t="s">
        <v>51</v>
      </c>
      <c r="D3" s="1" t="s">
        <v>50</v>
      </c>
      <c r="E3" s="1" t="s">
        <v>49</v>
      </c>
      <c r="F3" s="1" t="s">
        <v>44</v>
      </c>
      <c r="G3" s="1" t="s">
        <v>48</v>
      </c>
      <c r="H3" s="1" t="s">
        <v>231</v>
      </c>
      <c r="I3" s="1" t="s">
        <v>305</v>
      </c>
      <c r="J3" s="1" t="s">
        <v>29</v>
      </c>
      <c r="K3" s="1">
        <v>6</v>
      </c>
      <c r="L3" s="1">
        <v>6</v>
      </c>
      <c r="M3" s="1">
        <v>6</v>
      </c>
      <c r="N3" s="1">
        <v>6</v>
      </c>
      <c r="O3" s="1">
        <v>6</v>
      </c>
      <c r="P3" s="1">
        <v>6</v>
      </c>
      <c r="Q3" s="1">
        <v>6</v>
      </c>
      <c r="R3" s="1">
        <v>6</v>
      </c>
      <c r="S3" s="1">
        <v>6</v>
      </c>
      <c r="T3" s="1">
        <v>6</v>
      </c>
      <c r="U3" s="1">
        <v>6</v>
      </c>
      <c r="V3" s="1" t="s">
        <v>45</v>
      </c>
    </row>
    <row r="4" spans="1:22">
      <c r="A4" s="1" t="s">
        <v>101</v>
      </c>
      <c r="B4" s="1" t="s">
        <v>534</v>
      </c>
      <c r="C4" s="1" t="s">
        <v>51</v>
      </c>
      <c r="D4" s="1" t="s">
        <v>50</v>
      </c>
      <c r="E4" s="1" t="s">
        <v>49</v>
      </c>
      <c r="F4" s="1" t="s">
        <v>44</v>
      </c>
      <c r="G4" s="1" t="s">
        <v>48</v>
      </c>
      <c r="H4" s="1" t="s">
        <v>231</v>
      </c>
      <c r="I4" s="1" t="s">
        <v>305</v>
      </c>
      <c r="J4" s="1" t="s">
        <v>29</v>
      </c>
      <c r="K4" s="1">
        <v>6</v>
      </c>
      <c r="L4" s="1">
        <v>6</v>
      </c>
      <c r="M4" s="1">
        <v>6</v>
      </c>
      <c r="N4" s="1">
        <v>6</v>
      </c>
      <c r="O4" s="1">
        <v>6</v>
      </c>
      <c r="P4" s="1">
        <v>6</v>
      </c>
      <c r="Q4" s="1">
        <v>6</v>
      </c>
      <c r="R4" s="1">
        <v>6</v>
      </c>
      <c r="S4" s="1">
        <v>6</v>
      </c>
      <c r="T4" s="1">
        <v>6</v>
      </c>
      <c r="U4" s="1">
        <v>6</v>
      </c>
      <c r="V4" s="1" t="s">
        <v>545</v>
      </c>
    </row>
    <row r="5" spans="1:22">
      <c r="A5" s="1" t="s">
        <v>98</v>
      </c>
      <c r="B5" s="1" t="s">
        <v>534</v>
      </c>
      <c r="C5" s="1" t="s">
        <v>51</v>
      </c>
      <c r="D5" s="1" t="s">
        <v>50</v>
      </c>
      <c r="E5" s="1" t="s">
        <v>49</v>
      </c>
      <c r="F5" s="1" t="s">
        <v>44</v>
      </c>
      <c r="G5" s="1" t="s">
        <v>48</v>
      </c>
      <c r="H5" s="1" t="s">
        <v>231</v>
      </c>
      <c r="I5" s="1" t="s">
        <v>305</v>
      </c>
      <c r="J5" s="1" t="s">
        <v>29</v>
      </c>
      <c r="K5" s="1">
        <v>6</v>
      </c>
      <c r="L5" s="1">
        <v>6</v>
      </c>
      <c r="M5" s="1">
        <v>6</v>
      </c>
      <c r="N5" s="1">
        <v>6</v>
      </c>
      <c r="O5" s="1">
        <v>6</v>
      </c>
      <c r="P5" s="1">
        <v>6</v>
      </c>
      <c r="Q5" s="1">
        <v>6</v>
      </c>
      <c r="R5" s="1">
        <v>6</v>
      </c>
      <c r="S5" s="1">
        <v>6</v>
      </c>
      <c r="T5" s="1">
        <v>6</v>
      </c>
      <c r="U5" s="1">
        <v>6</v>
      </c>
      <c r="V5" s="1" t="s">
        <v>45</v>
      </c>
    </row>
    <row r="6" spans="1:22">
      <c r="A6" s="1" t="s">
        <v>94</v>
      </c>
      <c r="B6" s="1" t="s">
        <v>534</v>
      </c>
      <c r="C6" s="1" t="s">
        <v>51</v>
      </c>
      <c r="D6" s="1" t="s">
        <v>50</v>
      </c>
      <c r="E6" s="1" t="s">
        <v>49</v>
      </c>
      <c r="F6" s="1" t="s">
        <v>44</v>
      </c>
      <c r="G6" s="1" t="s">
        <v>48</v>
      </c>
      <c r="H6" s="1" t="s">
        <v>231</v>
      </c>
      <c r="I6" s="1" t="s">
        <v>305</v>
      </c>
      <c r="J6" s="1" t="s">
        <v>29</v>
      </c>
      <c r="K6" s="1">
        <v>6</v>
      </c>
      <c r="L6" s="1">
        <v>6</v>
      </c>
      <c r="M6" s="1">
        <v>6</v>
      </c>
      <c r="N6" s="1">
        <v>6</v>
      </c>
      <c r="O6" s="1">
        <v>6</v>
      </c>
      <c r="P6" s="1">
        <v>6</v>
      </c>
      <c r="Q6" s="1">
        <v>6</v>
      </c>
      <c r="R6" s="1">
        <v>6</v>
      </c>
      <c r="S6" s="1">
        <v>6</v>
      </c>
      <c r="T6" s="1">
        <v>6</v>
      </c>
      <c r="U6" s="1">
        <v>6</v>
      </c>
      <c r="V6" s="1" t="s">
        <v>544</v>
      </c>
    </row>
    <row r="7" spans="1:22">
      <c r="A7" s="1" t="s">
        <v>90</v>
      </c>
      <c r="B7" s="1" t="s">
        <v>534</v>
      </c>
      <c r="C7" s="1" t="s">
        <v>51</v>
      </c>
      <c r="D7" s="1" t="s">
        <v>50</v>
      </c>
      <c r="E7" s="1" t="s">
        <v>49</v>
      </c>
      <c r="F7" s="1" t="s">
        <v>44</v>
      </c>
      <c r="G7" s="1" t="s">
        <v>48</v>
      </c>
      <c r="H7" s="1" t="s">
        <v>231</v>
      </c>
      <c r="I7" s="1" t="s">
        <v>305</v>
      </c>
      <c r="J7" s="1" t="s">
        <v>29</v>
      </c>
      <c r="K7" s="1">
        <v>6</v>
      </c>
      <c r="L7" s="1">
        <v>6</v>
      </c>
      <c r="M7" s="1">
        <v>6</v>
      </c>
      <c r="N7" s="1">
        <v>6</v>
      </c>
      <c r="O7" s="1">
        <v>6</v>
      </c>
      <c r="P7" s="1">
        <v>6</v>
      </c>
      <c r="Q7" s="1">
        <v>6</v>
      </c>
      <c r="R7" s="1">
        <v>6</v>
      </c>
      <c r="S7" s="1">
        <v>6</v>
      </c>
      <c r="T7" s="1">
        <v>6</v>
      </c>
      <c r="U7" s="1">
        <v>6</v>
      </c>
      <c r="V7" s="1" t="s">
        <v>45</v>
      </c>
    </row>
    <row r="8" spans="1:22">
      <c r="A8" s="1" t="s">
        <v>87</v>
      </c>
      <c r="B8" s="1" t="s">
        <v>534</v>
      </c>
      <c r="C8" s="1" t="s">
        <v>51</v>
      </c>
      <c r="D8" s="1" t="s">
        <v>50</v>
      </c>
      <c r="E8" s="1" t="s">
        <v>49</v>
      </c>
      <c r="F8" s="1" t="s">
        <v>44</v>
      </c>
      <c r="G8" s="1" t="s">
        <v>48</v>
      </c>
      <c r="H8" s="1" t="s">
        <v>231</v>
      </c>
      <c r="I8" s="1" t="s">
        <v>305</v>
      </c>
      <c r="J8" s="1" t="s">
        <v>29</v>
      </c>
      <c r="K8" s="1">
        <v>6</v>
      </c>
      <c r="L8" s="1">
        <v>6</v>
      </c>
      <c r="M8" s="1">
        <v>6</v>
      </c>
      <c r="N8" s="1">
        <v>6</v>
      </c>
      <c r="O8" s="1">
        <v>6</v>
      </c>
      <c r="P8" s="1">
        <v>6</v>
      </c>
      <c r="Q8" s="1">
        <v>6</v>
      </c>
      <c r="R8" s="1">
        <v>6</v>
      </c>
      <c r="S8" s="1">
        <v>6</v>
      </c>
      <c r="T8" s="1">
        <v>6</v>
      </c>
      <c r="U8" s="1">
        <v>6</v>
      </c>
      <c r="V8" s="1" t="s">
        <v>543</v>
      </c>
    </row>
    <row r="9" spans="1:22">
      <c r="A9" s="1" t="s">
        <v>83</v>
      </c>
      <c r="B9" s="1" t="s">
        <v>534</v>
      </c>
      <c r="C9" s="1" t="s">
        <v>51</v>
      </c>
      <c r="D9" s="1" t="s">
        <v>50</v>
      </c>
      <c r="E9" s="1" t="s">
        <v>49</v>
      </c>
      <c r="F9" s="1" t="s">
        <v>44</v>
      </c>
      <c r="G9" s="1" t="s">
        <v>48</v>
      </c>
      <c r="H9" s="1" t="s">
        <v>231</v>
      </c>
      <c r="I9" s="1" t="s">
        <v>305</v>
      </c>
      <c r="J9" s="1" t="s">
        <v>29</v>
      </c>
      <c r="K9" s="1">
        <v>6</v>
      </c>
      <c r="L9" s="1">
        <v>6</v>
      </c>
      <c r="M9" s="1">
        <v>6</v>
      </c>
      <c r="N9" s="1">
        <v>6</v>
      </c>
      <c r="O9" s="1">
        <v>6</v>
      </c>
      <c r="P9" s="1">
        <v>6</v>
      </c>
      <c r="Q9" s="1">
        <v>6</v>
      </c>
      <c r="R9" s="1">
        <v>6</v>
      </c>
      <c r="S9" s="1">
        <v>6</v>
      </c>
      <c r="T9" s="1">
        <v>6</v>
      </c>
      <c r="U9" s="1">
        <v>6</v>
      </c>
      <c r="V9" s="1" t="s">
        <v>45</v>
      </c>
    </row>
    <row r="10" spans="1:22">
      <c r="A10" s="1" t="s">
        <v>79</v>
      </c>
      <c r="B10" s="1" t="s">
        <v>534</v>
      </c>
      <c r="C10" s="1" t="s">
        <v>51</v>
      </c>
      <c r="D10" s="1" t="s">
        <v>50</v>
      </c>
      <c r="E10" s="1" t="s">
        <v>49</v>
      </c>
      <c r="F10" s="1" t="s">
        <v>44</v>
      </c>
      <c r="G10" s="1" t="s">
        <v>48</v>
      </c>
      <c r="H10" s="1" t="s">
        <v>231</v>
      </c>
      <c r="I10" s="1" t="s">
        <v>305</v>
      </c>
      <c r="J10" s="1" t="s">
        <v>29</v>
      </c>
      <c r="K10" s="1">
        <v>5</v>
      </c>
      <c r="L10" s="1">
        <v>5</v>
      </c>
      <c r="M10" s="1">
        <v>5</v>
      </c>
      <c r="N10" s="1">
        <v>5</v>
      </c>
      <c r="O10" s="1">
        <v>5</v>
      </c>
      <c r="P10" s="1">
        <v>5</v>
      </c>
      <c r="Q10" s="1">
        <v>5</v>
      </c>
      <c r="R10" s="1">
        <v>5</v>
      </c>
      <c r="S10" s="1">
        <v>5</v>
      </c>
      <c r="T10" s="1">
        <v>5</v>
      </c>
      <c r="U10" s="1">
        <v>5</v>
      </c>
      <c r="V10" s="1" t="s">
        <v>45</v>
      </c>
    </row>
    <row r="11" spans="1:22">
      <c r="A11" s="1" t="s">
        <v>78</v>
      </c>
      <c r="B11" s="1" t="s">
        <v>534</v>
      </c>
      <c r="C11" s="1" t="s">
        <v>51</v>
      </c>
      <c r="D11" s="1" t="s">
        <v>50</v>
      </c>
      <c r="E11" s="1" t="s">
        <v>49</v>
      </c>
      <c r="F11" s="1" t="s">
        <v>44</v>
      </c>
      <c r="G11" s="1" t="s">
        <v>48</v>
      </c>
      <c r="H11" s="1" t="s">
        <v>231</v>
      </c>
      <c r="I11" s="1" t="s">
        <v>305</v>
      </c>
      <c r="J11" s="1" t="s">
        <v>29</v>
      </c>
      <c r="K11" s="1">
        <v>6</v>
      </c>
      <c r="L11" s="1">
        <v>5</v>
      </c>
      <c r="M11" s="1">
        <v>5</v>
      </c>
      <c r="N11" s="1">
        <v>6</v>
      </c>
      <c r="O11" s="1">
        <v>5</v>
      </c>
      <c r="P11" s="1">
        <v>6</v>
      </c>
      <c r="Q11" s="1">
        <v>5</v>
      </c>
      <c r="R11" s="1">
        <v>5</v>
      </c>
      <c r="S11" s="1">
        <v>5</v>
      </c>
      <c r="T11" s="1">
        <v>5</v>
      </c>
      <c r="U11" s="1">
        <v>5</v>
      </c>
      <c r="V11" s="1" t="s">
        <v>45</v>
      </c>
    </row>
    <row r="12" spans="1:22">
      <c r="A12" s="1" t="s">
        <v>77</v>
      </c>
      <c r="B12" s="1" t="s">
        <v>534</v>
      </c>
      <c r="C12" s="1" t="s">
        <v>51</v>
      </c>
      <c r="D12" s="1" t="s">
        <v>50</v>
      </c>
      <c r="E12" s="1" t="s">
        <v>49</v>
      </c>
      <c r="F12" s="1" t="s">
        <v>44</v>
      </c>
      <c r="G12" s="1" t="s">
        <v>48</v>
      </c>
      <c r="H12" s="1" t="s">
        <v>231</v>
      </c>
      <c r="I12" s="1" t="s">
        <v>305</v>
      </c>
      <c r="J12" s="1" t="s">
        <v>29</v>
      </c>
      <c r="K12" s="1">
        <v>6</v>
      </c>
      <c r="L12" s="1">
        <v>6</v>
      </c>
      <c r="M12" s="1">
        <v>6</v>
      </c>
      <c r="N12" s="1">
        <v>6</v>
      </c>
      <c r="O12" s="1">
        <v>6</v>
      </c>
      <c r="P12" s="1">
        <v>6</v>
      </c>
      <c r="Q12" s="1">
        <v>6</v>
      </c>
      <c r="R12" s="1">
        <v>6</v>
      </c>
      <c r="S12" s="1">
        <v>6</v>
      </c>
      <c r="T12" s="1">
        <v>6</v>
      </c>
      <c r="U12" s="1">
        <v>6</v>
      </c>
      <c r="V12" s="1" t="s">
        <v>45</v>
      </c>
    </row>
    <row r="13" spans="1:22">
      <c r="A13" s="1" t="s">
        <v>73</v>
      </c>
      <c r="B13" s="1" t="s">
        <v>534</v>
      </c>
      <c r="C13" s="1" t="s">
        <v>51</v>
      </c>
      <c r="D13" s="1" t="s">
        <v>50</v>
      </c>
      <c r="E13" s="1" t="s">
        <v>49</v>
      </c>
      <c r="F13" s="1" t="s">
        <v>44</v>
      </c>
      <c r="G13" s="1" t="s">
        <v>48</v>
      </c>
      <c r="H13" s="1" t="s">
        <v>231</v>
      </c>
      <c r="I13" s="1" t="s">
        <v>305</v>
      </c>
      <c r="J13" s="1" t="s">
        <v>29</v>
      </c>
      <c r="K13" s="1">
        <v>6</v>
      </c>
      <c r="L13" s="1">
        <v>6</v>
      </c>
      <c r="M13" s="1">
        <v>6</v>
      </c>
      <c r="N13" s="1">
        <v>6</v>
      </c>
      <c r="O13" s="1">
        <v>6</v>
      </c>
      <c r="P13" s="1">
        <v>6</v>
      </c>
      <c r="Q13" s="1">
        <v>6</v>
      </c>
      <c r="R13" s="1">
        <v>6</v>
      </c>
      <c r="S13" s="1">
        <v>6</v>
      </c>
      <c r="T13" s="1">
        <v>6</v>
      </c>
      <c r="U13" s="1">
        <v>6</v>
      </c>
      <c r="V13" s="1" t="s">
        <v>542</v>
      </c>
    </row>
    <row r="14" spans="1:22">
      <c r="A14" s="1" t="s">
        <v>69</v>
      </c>
      <c r="B14" s="1" t="s">
        <v>534</v>
      </c>
      <c r="C14" s="1" t="s">
        <v>51</v>
      </c>
      <c r="D14" s="1" t="s">
        <v>50</v>
      </c>
      <c r="E14" s="1" t="s">
        <v>49</v>
      </c>
      <c r="F14" s="1" t="s">
        <v>44</v>
      </c>
      <c r="G14" s="1" t="s">
        <v>48</v>
      </c>
      <c r="H14" s="1" t="s">
        <v>231</v>
      </c>
      <c r="I14" s="1" t="s">
        <v>305</v>
      </c>
      <c r="J14" s="1" t="s">
        <v>29</v>
      </c>
      <c r="K14" s="1">
        <v>6</v>
      </c>
      <c r="L14" s="1">
        <v>6</v>
      </c>
      <c r="M14" s="1">
        <v>6</v>
      </c>
      <c r="N14" s="1">
        <v>6</v>
      </c>
      <c r="O14" s="1">
        <v>6</v>
      </c>
      <c r="P14" s="1">
        <v>6</v>
      </c>
      <c r="Q14" s="1">
        <v>6</v>
      </c>
      <c r="R14" s="1">
        <v>6</v>
      </c>
      <c r="S14" s="1">
        <v>6</v>
      </c>
      <c r="T14" s="1">
        <v>6</v>
      </c>
      <c r="U14" s="1">
        <v>6</v>
      </c>
      <c r="V14" s="1" t="s">
        <v>541</v>
      </c>
    </row>
    <row r="15" spans="1:22">
      <c r="A15" s="1" t="s">
        <v>65</v>
      </c>
      <c r="B15" s="1" t="s">
        <v>534</v>
      </c>
      <c r="C15" s="1" t="s">
        <v>51</v>
      </c>
      <c r="D15" s="1" t="s">
        <v>50</v>
      </c>
      <c r="E15" s="1" t="s">
        <v>49</v>
      </c>
      <c r="F15" s="1" t="s">
        <v>44</v>
      </c>
      <c r="G15" s="1" t="s">
        <v>48</v>
      </c>
      <c r="H15" s="1" t="s">
        <v>231</v>
      </c>
      <c r="I15" s="1" t="s">
        <v>305</v>
      </c>
      <c r="J15" s="1" t="s">
        <v>29</v>
      </c>
      <c r="K15" s="1">
        <v>6</v>
      </c>
      <c r="L15" s="1">
        <v>6</v>
      </c>
      <c r="M15" s="1">
        <v>6</v>
      </c>
      <c r="N15" s="1">
        <v>6</v>
      </c>
      <c r="O15" s="1">
        <v>6</v>
      </c>
      <c r="P15" s="1">
        <v>6</v>
      </c>
      <c r="Q15" s="1">
        <v>6</v>
      </c>
      <c r="R15" s="1">
        <v>6</v>
      </c>
      <c r="S15" s="1">
        <v>6</v>
      </c>
      <c r="T15" s="1">
        <v>6</v>
      </c>
      <c r="U15" s="1">
        <v>4</v>
      </c>
      <c r="V15" s="1" t="s">
        <v>540</v>
      </c>
    </row>
    <row r="16" spans="1:22">
      <c r="A16" s="1" t="s">
        <v>61</v>
      </c>
      <c r="B16" s="1" t="s">
        <v>534</v>
      </c>
      <c r="C16" s="1" t="s">
        <v>51</v>
      </c>
      <c r="D16" s="1" t="s">
        <v>50</v>
      </c>
      <c r="E16" s="1" t="s">
        <v>49</v>
      </c>
      <c r="F16" s="1" t="s">
        <v>44</v>
      </c>
      <c r="G16" s="1" t="s">
        <v>48</v>
      </c>
      <c r="H16" s="1" t="s">
        <v>231</v>
      </c>
      <c r="I16" s="1" t="s">
        <v>305</v>
      </c>
      <c r="J16" s="1" t="s">
        <v>29</v>
      </c>
      <c r="K16" s="1">
        <v>6</v>
      </c>
      <c r="L16" s="1">
        <v>6</v>
      </c>
      <c r="M16" s="1">
        <v>6</v>
      </c>
      <c r="N16" s="1">
        <v>6</v>
      </c>
      <c r="O16" s="1">
        <v>6</v>
      </c>
      <c r="P16" s="1">
        <v>6</v>
      </c>
      <c r="Q16" s="1">
        <v>6</v>
      </c>
      <c r="R16" s="1">
        <v>6</v>
      </c>
      <c r="S16" s="1">
        <v>6</v>
      </c>
      <c r="T16" s="1">
        <v>6</v>
      </c>
      <c r="U16" s="1">
        <v>6</v>
      </c>
      <c r="V16" s="1" t="s">
        <v>45</v>
      </c>
    </row>
    <row r="17" spans="1:22">
      <c r="A17" s="1" t="s">
        <v>57</v>
      </c>
      <c r="B17" s="1" t="s">
        <v>534</v>
      </c>
      <c r="C17" s="1" t="s">
        <v>51</v>
      </c>
      <c r="D17" s="1" t="s">
        <v>50</v>
      </c>
      <c r="E17" s="1" t="s">
        <v>49</v>
      </c>
      <c r="F17" s="1" t="s">
        <v>44</v>
      </c>
      <c r="G17" s="1" t="s">
        <v>48</v>
      </c>
      <c r="H17" s="1" t="s">
        <v>231</v>
      </c>
      <c r="I17" s="1" t="s">
        <v>305</v>
      </c>
      <c r="J17" s="1" t="s">
        <v>29</v>
      </c>
      <c r="K17" s="1">
        <v>6</v>
      </c>
      <c r="L17" s="1">
        <v>5</v>
      </c>
      <c r="M17" s="1">
        <v>6</v>
      </c>
      <c r="N17" s="1">
        <v>6</v>
      </c>
      <c r="O17" s="1">
        <v>5</v>
      </c>
      <c r="P17" s="1">
        <v>6</v>
      </c>
      <c r="Q17" s="1">
        <v>4</v>
      </c>
      <c r="R17" s="1">
        <v>5</v>
      </c>
      <c r="S17" s="1">
        <v>5</v>
      </c>
      <c r="T17" s="1">
        <v>5</v>
      </c>
      <c r="U17" s="1">
        <v>6</v>
      </c>
      <c r="V17" s="1" t="s">
        <v>45</v>
      </c>
    </row>
    <row r="18" spans="1:22">
      <c r="A18" s="1" t="s">
        <v>53</v>
      </c>
      <c r="B18" s="1" t="s">
        <v>534</v>
      </c>
      <c r="C18" s="1" t="s">
        <v>51</v>
      </c>
      <c r="D18" s="1" t="s">
        <v>50</v>
      </c>
      <c r="E18" s="1" t="s">
        <v>49</v>
      </c>
      <c r="F18" s="1" t="s">
        <v>44</v>
      </c>
      <c r="G18" s="1" t="s">
        <v>48</v>
      </c>
      <c r="H18" s="1" t="s">
        <v>231</v>
      </c>
      <c r="I18" s="1" t="s">
        <v>305</v>
      </c>
      <c r="J18" s="1" t="s">
        <v>29</v>
      </c>
      <c r="K18" s="1">
        <v>6</v>
      </c>
      <c r="L18" s="1">
        <v>6</v>
      </c>
      <c r="M18" s="1">
        <v>6</v>
      </c>
      <c r="N18" s="1">
        <v>6</v>
      </c>
      <c r="O18" s="1">
        <v>6</v>
      </c>
      <c r="P18" s="1">
        <v>6</v>
      </c>
      <c r="Q18" s="1">
        <v>6</v>
      </c>
      <c r="R18" s="1">
        <v>6</v>
      </c>
      <c r="S18" s="1">
        <v>6</v>
      </c>
      <c r="T18" s="1">
        <v>6</v>
      </c>
      <c r="U18" s="1">
        <v>6</v>
      </c>
      <c r="V18" s="1" t="s">
        <v>45</v>
      </c>
    </row>
    <row r="19" spans="1:22">
      <c r="K19" s="1">
        <f t="shared" ref="K19:U19" si="0">AVERAGE(K2:K18)</f>
        <v>5.9411764705882355</v>
      </c>
      <c r="L19" s="1">
        <f t="shared" si="0"/>
        <v>5.8235294117647056</v>
      </c>
      <c r="M19" s="1">
        <f t="shared" si="0"/>
        <v>5.882352941176471</v>
      </c>
      <c r="N19" s="1">
        <f t="shared" si="0"/>
        <v>5.9411764705882355</v>
      </c>
      <c r="O19" s="1">
        <f t="shared" si="0"/>
        <v>5.8235294117647056</v>
      </c>
      <c r="P19" s="1">
        <f t="shared" si="0"/>
        <v>5.9411764705882355</v>
      </c>
      <c r="Q19" s="1">
        <f t="shared" si="0"/>
        <v>5.7647058823529411</v>
      </c>
      <c r="R19" s="1">
        <f t="shared" si="0"/>
        <v>5.8235294117647056</v>
      </c>
      <c r="S19" s="1">
        <f t="shared" si="0"/>
        <v>5.8235294117647056</v>
      </c>
      <c r="T19" s="1">
        <f t="shared" si="0"/>
        <v>5.8235294117647056</v>
      </c>
      <c r="U19" s="1">
        <f t="shared" si="0"/>
        <v>5.7647058823529411</v>
      </c>
    </row>
  </sheetData>
  <pageMargins left="0.7" right="0.7" top="0.75" bottom="0.75" header="0.3" footer="0.3"/>
  <pageSetup orientation="portrait" horizontalDpi="0" verticalDpi="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9660B-BDC4-2A4E-A8BD-1C1EC2CAF5A0}">
  <dimension ref="A1:P14"/>
  <sheetViews>
    <sheetView topLeftCell="C1" workbookViewId="0">
      <selection activeCell="M14" sqref="M14:O14"/>
    </sheetView>
  </sheetViews>
  <sheetFormatPr baseColWidth="10" defaultColWidth="8.83203125" defaultRowHeight="15"/>
  <cols>
    <col min="1" max="1" width="14.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19.83203125" style="1" bestFit="1" customWidth="1"/>
    <col min="11" max="15" width="13.33203125" style="1" customWidth="1"/>
    <col min="16" max="16" width="25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534</v>
      </c>
      <c r="C2" s="1" t="s">
        <v>51</v>
      </c>
      <c r="D2" s="1" t="s">
        <v>50</v>
      </c>
      <c r="E2" s="1" t="s">
        <v>49</v>
      </c>
      <c r="F2" s="1" t="s">
        <v>28</v>
      </c>
      <c r="G2" s="1" t="s">
        <v>353</v>
      </c>
      <c r="H2" s="1" t="s">
        <v>231</v>
      </c>
      <c r="I2" s="1" t="s">
        <v>352</v>
      </c>
      <c r="J2" s="1" t="s">
        <v>302</v>
      </c>
      <c r="K2" s="1">
        <v>6</v>
      </c>
      <c r="L2" s="1">
        <v>6</v>
      </c>
      <c r="M2" s="1">
        <v>6</v>
      </c>
      <c r="N2" s="1">
        <v>6</v>
      </c>
      <c r="O2" s="1">
        <v>6</v>
      </c>
      <c r="P2" s="1" t="s">
        <v>45</v>
      </c>
    </row>
    <row r="3" spans="1:16">
      <c r="A3" s="1" t="s">
        <v>105</v>
      </c>
      <c r="B3" s="1" t="s">
        <v>534</v>
      </c>
      <c r="C3" s="1" t="s">
        <v>51</v>
      </c>
      <c r="D3" s="1" t="s">
        <v>50</v>
      </c>
      <c r="E3" s="1" t="s">
        <v>49</v>
      </c>
      <c r="F3" s="1" t="s">
        <v>28</v>
      </c>
      <c r="G3" s="1" t="s">
        <v>353</v>
      </c>
      <c r="H3" s="1" t="s">
        <v>231</v>
      </c>
      <c r="I3" s="1" t="s">
        <v>352</v>
      </c>
      <c r="J3" s="1" t="s">
        <v>302</v>
      </c>
      <c r="K3" s="1">
        <v>6</v>
      </c>
      <c r="L3" s="1">
        <v>6</v>
      </c>
      <c r="M3" s="1">
        <v>6</v>
      </c>
      <c r="N3" s="1">
        <v>6</v>
      </c>
      <c r="O3" s="1">
        <v>6</v>
      </c>
      <c r="P3" s="1" t="s">
        <v>45</v>
      </c>
    </row>
    <row r="4" spans="1:16">
      <c r="A4" s="1" t="s">
        <v>101</v>
      </c>
      <c r="B4" s="1" t="s">
        <v>534</v>
      </c>
      <c r="C4" s="1" t="s">
        <v>51</v>
      </c>
      <c r="D4" s="1" t="s">
        <v>50</v>
      </c>
      <c r="E4" s="1" t="s">
        <v>49</v>
      </c>
      <c r="F4" s="1" t="s">
        <v>28</v>
      </c>
      <c r="G4" s="1" t="s">
        <v>353</v>
      </c>
      <c r="H4" s="1" t="s">
        <v>231</v>
      </c>
      <c r="I4" s="1" t="s">
        <v>352</v>
      </c>
      <c r="J4" s="1" t="s">
        <v>302</v>
      </c>
      <c r="K4" s="1">
        <v>4</v>
      </c>
      <c r="L4" s="1">
        <v>6</v>
      </c>
      <c r="M4" s="1">
        <v>6</v>
      </c>
      <c r="N4" s="1">
        <v>6</v>
      </c>
      <c r="O4" s="1">
        <v>5</v>
      </c>
      <c r="P4" s="1" t="s">
        <v>560</v>
      </c>
    </row>
    <row r="5" spans="1:16">
      <c r="A5" s="1" t="s">
        <v>98</v>
      </c>
      <c r="B5" s="1" t="s">
        <v>534</v>
      </c>
      <c r="C5" s="1" t="s">
        <v>51</v>
      </c>
      <c r="D5" s="1" t="s">
        <v>50</v>
      </c>
      <c r="E5" s="1" t="s">
        <v>49</v>
      </c>
      <c r="F5" s="1" t="s">
        <v>28</v>
      </c>
      <c r="G5" s="1" t="s">
        <v>353</v>
      </c>
      <c r="H5" s="1" t="s">
        <v>231</v>
      </c>
      <c r="I5" s="1" t="s">
        <v>352</v>
      </c>
      <c r="J5" s="1" t="s">
        <v>302</v>
      </c>
      <c r="K5" s="1">
        <v>5</v>
      </c>
      <c r="L5" s="1">
        <v>6</v>
      </c>
      <c r="M5" s="1">
        <v>4</v>
      </c>
      <c r="N5" s="1">
        <v>6</v>
      </c>
      <c r="O5" s="1">
        <v>6</v>
      </c>
      <c r="P5" s="1" t="s">
        <v>559</v>
      </c>
    </row>
    <row r="6" spans="1:16">
      <c r="A6" s="1" t="s">
        <v>94</v>
      </c>
      <c r="B6" s="1" t="s">
        <v>534</v>
      </c>
      <c r="C6" s="1" t="s">
        <v>51</v>
      </c>
      <c r="D6" s="1" t="s">
        <v>50</v>
      </c>
      <c r="E6" s="1" t="s">
        <v>49</v>
      </c>
      <c r="F6" s="1" t="s">
        <v>28</v>
      </c>
      <c r="G6" s="1" t="s">
        <v>353</v>
      </c>
      <c r="H6" s="1" t="s">
        <v>231</v>
      </c>
      <c r="I6" s="1" t="s">
        <v>352</v>
      </c>
      <c r="J6" s="1" t="s">
        <v>302</v>
      </c>
      <c r="K6" s="1">
        <v>6</v>
      </c>
      <c r="L6" s="1">
        <v>6</v>
      </c>
      <c r="M6" s="1">
        <v>4</v>
      </c>
      <c r="N6" s="1">
        <v>6</v>
      </c>
      <c r="O6" s="1">
        <v>4</v>
      </c>
      <c r="P6" s="1" t="s">
        <v>558</v>
      </c>
    </row>
    <row r="7" spans="1:16">
      <c r="A7" s="1" t="s">
        <v>109</v>
      </c>
      <c r="B7" s="1" t="s">
        <v>534</v>
      </c>
      <c r="C7" s="1" t="s">
        <v>51</v>
      </c>
      <c r="D7" s="1" t="s">
        <v>50</v>
      </c>
      <c r="E7" s="1" t="s">
        <v>49</v>
      </c>
      <c r="F7" s="1" t="s">
        <v>28</v>
      </c>
      <c r="G7" s="1" t="s">
        <v>353</v>
      </c>
      <c r="H7" s="1" t="s">
        <v>47</v>
      </c>
      <c r="I7" s="1" t="s">
        <v>439</v>
      </c>
      <c r="J7" s="1" t="s">
        <v>302</v>
      </c>
      <c r="K7" s="1">
        <v>6</v>
      </c>
      <c r="L7" s="1">
        <v>6</v>
      </c>
      <c r="M7" s="1">
        <v>6</v>
      </c>
      <c r="N7" s="1">
        <v>6</v>
      </c>
      <c r="O7" s="1">
        <v>6</v>
      </c>
      <c r="P7" s="1" t="s">
        <v>45</v>
      </c>
    </row>
    <row r="8" spans="1:16">
      <c r="A8" s="1" t="s">
        <v>105</v>
      </c>
      <c r="B8" s="1" t="s">
        <v>534</v>
      </c>
      <c r="C8" s="1" t="s">
        <v>51</v>
      </c>
      <c r="D8" s="1" t="s">
        <v>50</v>
      </c>
      <c r="E8" s="1" t="s">
        <v>49</v>
      </c>
      <c r="F8" s="1" t="s">
        <v>28</v>
      </c>
      <c r="G8" s="1" t="s">
        <v>353</v>
      </c>
      <c r="H8" s="1" t="s">
        <v>47</v>
      </c>
      <c r="I8" s="1" t="s">
        <v>439</v>
      </c>
      <c r="J8" s="1" t="s">
        <v>302</v>
      </c>
      <c r="K8" s="1">
        <v>5</v>
      </c>
      <c r="L8" s="1">
        <v>6</v>
      </c>
      <c r="M8" s="1">
        <v>6</v>
      </c>
      <c r="N8" s="1">
        <v>6</v>
      </c>
      <c r="O8" s="1">
        <v>5</v>
      </c>
      <c r="P8" s="1" t="s">
        <v>45</v>
      </c>
    </row>
    <row r="9" spans="1:16">
      <c r="A9" s="1" t="s">
        <v>101</v>
      </c>
      <c r="B9" s="1" t="s">
        <v>534</v>
      </c>
      <c r="C9" s="1" t="s">
        <v>51</v>
      </c>
      <c r="D9" s="1" t="s">
        <v>50</v>
      </c>
      <c r="E9" s="1" t="s">
        <v>49</v>
      </c>
      <c r="F9" s="1" t="s">
        <v>28</v>
      </c>
      <c r="G9" s="1" t="s">
        <v>353</v>
      </c>
      <c r="H9" s="1" t="s">
        <v>47</v>
      </c>
      <c r="I9" s="1" t="s">
        <v>439</v>
      </c>
      <c r="J9" s="1" t="s">
        <v>302</v>
      </c>
      <c r="K9" s="1">
        <v>5</v>
      </c>
      <c r="L9" s="1">
        <v>6</v>
      </c>
      <c r="M9" s="1">
        <v>6</v>
      </c>
      <c r="N9" s="1">
        <v>6</v>
      </c>
      <c r="O9" s="1">
        <v>6</v>
      </c>
      <c r="P9" s="1" t="s">
        <v>557</v>
      </c>
    </row>
    <row r="10" spans="1:16">
      <c r="A10" s="1" t="s">
        <v>98</v>
      </c>
      <c r="B10" s="1" t="s">
        <v>534</v>
      </c>
      <c r="C10" s="1" t="s">
        <v>51</v>
      </c>
      <c r="D10" s="1" t="s">
        <v>50</v>
      </c>
      <c r="E10" s="1" t="s">
        <v>49</v>
      </c>
      <c r="F10" s="1" t="s">
        <v>28</v>
      </c>
      <c r="G10" s="1" t="s">
        <v>353</v>
      </c>
      <c r="H10" s="1" t="s">
        <v>47</v>
      </c>
      <c r="I10" s="1" t="s">
        <v>439</v>
      </c>
      <c r="J10" s="1" t="s">
        <v>302</v>
      </c>
      <c r="K10" s="1">
        <v>6</v>
      </c>
      <c r="L10" s="1">
        <v>6</v>
      </c>
      <c r="M10" s="1">
        <v>6</v>
      </c>
      <c r="N10" s="1">
        <v>6</v>
      </c>
      <c r="O10" s="1">
        <v>6</v>
      </c>
      <c r="P10" s="1" t="s">
        <v>45</v>
      </c>
    </row>
    <row r="11" spans="1:16">
      <c r="A11" s="1" t="s">
        <v>94</v>
      </c>
      <c r="B11" s="1" t="s">
        <v>534</v>
      </c>
      <c r="C11" s="1" t="s">
        <v>51</v>
      </c>
      <c r="D11" s="1" t="s">
        <v>50</v>
      </c>
      <c r="E11" s="1" t="s">
        <v>49</v>
      </c>
      <c r="F11" s="1" t="s">
        <v>28</v>
      </c>
      <c r="G11" s="1" t="s">
        <v>353</v>
      </c>
      <c r="H11" s="1" t="s">
        <v>47</v>
      </c>
      <c r="I11" s="1" t="s">
        <v>439</v>
      </c>
      <c r="J11" s="1" t="s">
        <v>302</v>
      </c>
      <c r="K11" s="1">
        <v>5</v>
      </c>
      <c r="L11" s="1">
        <v>6</v>
      </c>
      <c r="M11" s="1">
        <v>6</v>
      </c>
      <c r="N11" s="1">
        <v>6</v>
      </c>
      <c r="O11" s="1">
        <v>3</v>
      </c>
      <c r="P11" s="1" t="s">
        <v>556</v>
      </c>
    </row>
    <row r="12" spans="1:16">
      <c r="A12" s="1" t="s">
        <v>90</v>
      </c>
      <c r="B12" s="1" t="s">
        <v>534</v>
      </c>
      <c r="C12" s="1" t="s">
        <v>51</v>
      </c>
      <c r="D12" s="1" t="s">
        <v>50</v>
      </c>
      <c r="E12" s="1" t="s">
        <v>49</v>
      </c>
      <c r="F12" s="1" t="s">
        <v>28</v>
      </c>
      <c r="G12" s="1" t="s">
        <v>353</v>
      </c>
      <c r="H12" s="1" t="s">
        <v>47</v>
      </c>
      <c r="I12" s="1" t="s">
        <v>439</v>
      </c>
      <c r="J12" s="1" t="s">
        <v>302</v>
      </c>
      <c r="K12" s="1">
        <v>5</v>
      </c>
      <c r="L12" s="1">
        <v>6</v>
      </c>
      <c r="M12" s="1">
        <v>6</v>
      </c>
      <c r="N12" s="1">
        <v>6</v>
      </c>
      <c r="O12" s="1">
        <v>4</v>
      </c>
      <c r="P12" s="1" t="s">
        <v>555</v>
      </c>
    </row>
    <row r="13" spans="1:16">
      <c r="A13" s="1" t="s">
        <v>87</v>
      </c>
      <c r="B13" s="1" t="s">
        <v>534</v>
      </c>
      <c r="C13" s="1" t="s">
        <v>51</v>
      </c>
      <c r="D13" s="1" t="s">
        <v>50</v>
      </c>
      <c r="E13" s="1" t="s">
        <v>49</v>
      </c>
      <c r="F13" s="1" t="s">
        <v>28</v>
      </c>
      <c r="G13" s="1" t="s">
        <v>353</v>
      </c>
      <c r="H13" s="1" t="s">
        <v>47</v>
      </c>
      <c r="I13" s="1" t="s">
        <v>439</v>
      </c>
      <c r="J13" s="1" t="s">
        <v>302</v>
      </c>
      <c r="K13" s="1">
        <v>5</v>
      </c>
      <c r="L13" s="1">
        <v>6</v>
      </c>
      <c r="M13" s="1">
        <v>6</v>
      </c>
      <c r="N13" s="1">
        <v>6</v>
      </c>
      <c r="O13" s="1">
        <v>6</v>
      </c>
      <c r="P13" s="1" t="s">
        <v>45</v>
      </c>
    </row>
    <row r="14" spans="1:16">
      <c r="K14" s="1">
        <f>AVERAGE(K2:K13)</f>
        <v>5.333333333333333</v>
      </c>
      <c r="L14" s="1">
        <f>AVERAGE(L2:L13)</f>
        <v>6</v>
      </c>
      <c r="M14" s="1">
        <f>AVERAGE(M2:M13)</f>
        <v>5.666666666666667</v>
      </c>
      <c r="N14" s="1">
        <f>AVERAGE(N2:N13)</f>
        <v>6</v>
      </c>
      <c r="O14" s="1">
        <f>AVERAGE(O2:O13)</f>
        <v>5.25</v>
      </c>
    </row>
  </sheetData>
  <pageMargins left="0.7" right="0.7" top="0.75" bottom="0.75" header="0.3" footer="0.3"/>
  <pageSetup orientation="portrait" horizontalDpi="0" verticalDpi="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ED82-E7DD-0744-A0B3-B8C6EF0BCB08}">
  <dimension ref="A1:P13"/>
  <sheetViews>
    <sheetView workbookViewId="0">
      <selection activeCell="J37" sqref="J37"/>
    </sheetView>
  </sheetViews>
  <sheetFormatPr baseColWidth="10" defaultColWidth="8.83203125" defaultRowHeight="15"/>
  <cols>
    <col min="1" max="1" width="14.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 style="1" bestFit="1" customWidth="1"/>
    <col min="10" max="10" width="37" style="1" bestFit="1" customWidth="1"/>
    <col min="11" max="14" width="8.5" style="1" customWidth="1"/>
    <col min="15" max="15" width="8.6640625" style="1" customWidth="1"/>
    <col min="16" max="16" width="25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534</v>
      </c>
      <c r="C2" s="1" t="s">
        <v>51</v>
      </c>
      <c r="D2" s="1" t="s">
        <v>50</v>
      </c>
      <c r="E2" s="1" t="s">
        <v>49</v>
      </c>
      <c r="F2" s="1" t="s">
        <v>28</v>
      </c>
      <c r="G2" s="1" t="s">
        <v>549</v>
      </c>
      <c r="H2" s="1" t="s">
        <v>552</v>
      </c>
      <c r="I2" s="1" t="s">
        <v>551</v>
      </c>
      <c r="J2" s="1" t="s">
        <v>547</v>
      </c>
      <c r="K2" s="1">
        <v>3</v>
      </c>
      <c r="L2" s="1">
        <v>3</v>
      </c>
      <c r="M2" s="1">
        <v>3</v>
      </c>
      <c r="N2" s="1">
        <v>3</v>
      </c>
      <c r="O2" s="1">
        <v>3</v>
      </c>
      <c r="P2" s="1" t="s">
        <v>45</v>
      </c>
    </row>
    <row r="3" spans="1:16">
      <c r="A3" s="1" t="s">
        <v>105</v>
      </c>
      <c r="B3" s="1" t="s">
        <v>534</v>
      </c>
      <c r="C3" s="1" t="s">
        <v>51</v>
      </c>
      <c r="D3" s="1" t="s">
        <v>50</v>
      </c>
      <c r="E3" s="1" t="s">
        <v>49</v>
      </c>
      <c r="F3" s="1" t="s">
        <v>28</v>
      </c>
      <c r="G3" s="1" t="s">
        <v>549</v>
      </c>
      <c r="H3" s="1" t="s">
        <v>552</v>
      </c>
      <c r="I3" s="1" t="s">
        <v>551</v>
      </c>
      <c r="J3" s="1" t="s">
        <v>547</v>
      </c>
      <c r="K3" s="1">
        <v>6</v>
      </c>
      <c r="L3" s="1">
        <v>6</v>
      </c>
      <c r="M3" s="1">
        <v>5</v>
      </c>
      <c r="N3" s="1">
        <v>6</v>
      </c>
      <c r="O3" s="1">
        <v>6</v>
      </c>
      <c r="P3" s="1" t="s">
        <v>45</v>
      </c>
    </row>
    <row r="4" spans="1:16">
      <c r="A4" s="1" t="s">
        <v>101</v>
      </c>
      <c r="B4" s="1" t="s">
        <v>534</v>
      </c>
      <c r="C4" s="1" t="s">
        <v>51</v>
      </c>
      <c r="D4" s="1" t="s">
        <v>50</v>
      </c>
      <c r="E4" s="1" t="s">
        <v>49</v>
      </c>
      <c r="F4" s="1" t="s">
        <v>28</v>
      </c>
      <c r="G4" s="1" t="s">
        <v>549</v>
      </c>
      <c r="H4" s="1" t="s">
        <v>552</v>
      </c>
      <c r="I4" s="1" t="s">
        <v>551</v>
      </c>
      <c r="J4" s="1" t="s">
        <v>547</v>
      </c>
      <c r="K4" s="1">
        <v>3</v>
      </c>
      <c r="L4" s="1">
        <v>5</v>
      </c>
      <c r="M4" s="1">
        <v>4</v>
      </c>
      <c r="N4" s="1">
        <v>6</v>
      </c>
      <c r="O4" s="1">
        <v>5</v>
      </c>
      <c r="P4" s="1" t="s">
        <v>45</v>
      </c>
    </row>
    <row r="5" spans="1:16">
      <c r="A5" s="1" t="s">
        <v>98</v>
      </c>
      <c r="B5" s="1" t="s">
        <v>534</v>
      </c>
      <c r="C5" s="1" t="s">
        <v>51</v>
      </c>
      <c r="D5" s="1" t="s">
        <v>50</v>
      </c>
      <c r="E5" s="1" t="s">
        <v>49</v>
      </c>
      <c r="F5" s="1" t="s">
        <v>28</v>
      </c>
      <c r="G5" s="1" t="s">
        <v>549</v>
      </c>
      <c r="H5" s="1" t="s">
        <v>552</v>
      </c>
      <c r="I5" s="1" t="s">
        <v>551</v>
      </c>
      <c r="J5" s="1" t="s">
        <v>547</v>
      </c>
      <c r="K5" s="1">
        <v>4</v>
      </c>
      <c r="L5" s="1">
        <v>5</v>
      </c>
      <c r="M5" s="1">
        <v>5</v>
      </c>
      <c r="N5" s="1">
        <v>6</v>
      </c>
      <c r="O5" s="1">
        <v>6</v>
      </c>
      <c r="P5" s="1" t="s">
        <v>554</v>
      </c>
    </row>
    <row r="6" spans="1:16">
      <c r="A6" s="1" t="s">
        <v>94</v>
      </c>
      <c r="B6" s="1" t="s">
        <v>534</v>
      </c>
      <c r="C6" s="1" t="s">
        <v>51</v>
      </c>
      <c r="D6" s="1" t="s">
        <v>50</v>
      </c>
      <c r="E6" s="1" t="s">
        <v>49</v>
      </c>
      <c r="F6" s="1" t="s">
        <v>28</v>
      </c>
      <c r="G6" s="1" t="s">
        <v>549</v>
      </c>
      <c r="H6" s="1" t="s">
        <v>552</v>
      </c>
      <c r="I6" s="1" t="s">
        <v>551</v>
      </c>
      <c r="J6" s="1" t="s">
        <v>547</v>
      </c>
      <c r="K6" s="1">
        <v>6</v>
      </c>
      <c r="L6" s="1">
        <v>6</v>
      </c>
      <c r="M6" s="1">
        <v>6</v>
      </c>
      <c r="N6" s="1">
        <v>6</v>
      </c>
      <c r="O6" s="1">
        <v>6</v>
      </c>
      <c r="P6" s="1" t="s">
        <v>45</v>
      </c>
    </row>
    <row r="7" spans="1:16">
      <c r="A7" s="1" t="s">
        <v>90</v>
      </c>
      <c r="B7" s="1" t="s">
        <v>534</v>
      </c>
      <c r="C7" s="1" t="s">
        <v>51</v>
      </c>
      <c r="D7" s="1" t="s">
        <v>50</v>
      </c>
      <c r="E7" s="1" t="s">
        <v>49</v>
      </c>
      <c r="F7" s="1" t="s">
        <v>28</v>
      </c>
      <c r="G7" s="1" t="s">
        <v>549</v>
      </c>
      <c r="H7" s="1" t="s">
        <v>552</v>
      </c>
      <c r="I7" s="1" t="s">
        <v>551</v>
      </c>
      <c r="J7" s="1" t="s">
        <v>547</v>
      </c>
      <c r="K7" s="1">
        <v>6</v>
      </c>
      <c r="L7" s="1">
        <v>6</v>
      </c>
      <c r="M7" s="1">
        <v>6</v>
      </c>
      <c r="N7" s="1">
        <v>6</v>
      </c>
      <c r="O7" s="1">
        <v>6</v>
      </c>
      <c r="P7" s="1" t="s">
        <v>553</v>
      </c>
    </row>
    <row r="8" spans="1:16">
      <c r="A8" s="1" t="s">
        <v>87</v>
      </c>
      <c r="B8" s="1" t="s">
        <v>534</v>
      </c>
      <c r="C8" s="1" t="s">
        <v>51</v>
      </c>
      <c r="D8" s="1" t="s">
        <v>50</v>
      </c>
      <c r="E8" s="1" t="s">
        <v>49</v>
      </c>
      <c r="F8" s="1" t="s">
        <v>28</v>
      </c>
      <c r="G8" s="1" t="s">
        <v>549</v>
      </c>
      <c r="H8" s="1" t="s">
        <v>552</v>
      </c>
      <c r="I8" s="1" t="s">
        <v>551</v>
      </c>
      <c r="J8" s="1" t="s">
        <v>547</v>
      </c>
      <c r="K8" s="1">
        <v>6</v>
      </c>
      <c r="L8" s="1">
        <v>6</v>
      </c>
      <c r="M8" s="1">
        <v>6</v>
      </c>
      <c r="N8" s="1">
        <v>6</v>
      </c>
      <c r="O8" s="1">
        <v>6</v>
      </c>
      <c r="P8" s="1" t="s">
        <v>45</v>
      </c>
    </row>
    <row r="9" spans="1:16">
      <c r="A9" s="1" t="s">
        <v>109</v>
      </c>
      <c r="B9" s="1" t="s">
        <v>534</v>
      </c>
      <c r="C9" s="1" t="s">
        <v>51</v>
      </c>
      <c r="D9" s="1" t="s">
        <v>50</v>
      </c>
      <c r="E9" s="1" t="s">
        <v>49</v>
      </c>
      <c r="F9" s="1" t="s">
        <v>28</v>
      </c>
      <c r="G9" s="1" t="s">
        <v>549</v>
      </c>
      <c r="H9" s="1" t="s">
        <v>454</v>
      </c>
      <c r="I9" s="1" t="s">
        <v>548</v>
      </c>
      <c r="J9" s="1" t="s">
        <v>547</v>
      </c>
      <c r="K9" s="1">
        <v>4</v>
      </c>
      <c r="L9" s="1">
        <v>4</v>
      </c>
      <c r="M9" s="1">
        <v>4</v>
      </c>
      <c r="N9" s="1">
        <v>4</v>
      </c>
      <c r="O9" s="1">
        <v>4</v>
      </c>
      <c r="P9" s="1" t="s">
        <v>45</v>
      </c>
    </row>
    <row r="10" spans="1:16">
      <c r="A10" s="1" t="s">
        <v>105</v>
      </c>
      <c r="B10" s="1" t="s">
        <v>534</v>
      </c>
      <c r="C10" s="1" t="s">
        <v>51</v>
      </c>
      <c r="D10" s="1" t="s">
        <v>50</v>
      </c>
      <c r="E10" s="1" t="s">
        <v>49</v>
      </c>
      <c r="F10" s="1" t="s">
        <v>28</v>
      </c>
      <c r="G10" s="1" t="s">
        <v>549</v>
      </c>
      <c r="H10" s="1" t="s">
        <v>454</v>
      </c>
      <c r="I10" s="1" t="s">
        <v>548</v>
      </c>
      <c r="J10" s="1" t="s">
        <v>547</v>
      </c>
      <c r="K10" s="1">
        <v>3</v>
      </c>
      <c r="L10" s="1">
        <v>2</v>
      </c>
      <c r="M10" s="1">
        <v>3</v>
      </c>
      <c r="N10" s="1">
        <v>5</v>
      </c>
      <c r="O10" s="1">
        <v>5</v>
      </c>
      <c r="P10" s="1" t="s">
        <v>550</v>
      </c>
    </row>
    <row r="11" spans="1:16">
      <c r="A11" s="1" t="s">
        <v>101</v>
      </c>
      <c r="B11" s="1" t="s">
        <v>534</v>
      </c>
      <c r="C11" s="1" t="s">
        <v>51</v>
      </c>
      <c r="D11" s="1" t="s">
        <v>50</v>
      </c>
      <c r="E11" s="1" t="s">
        <v>49</v>
      </c>
      <c r="F11" s="1" t="s">
        <v>28</v>
      </c>
      <c r="G11" s="1" t="s">
        <v>549</v>
      </c>
      <c r="H11" s="1" t="s">
        <v>454</v>
      </c>
      <c r="I11" s="1" t="s">
        <v>548</v>
      </c>
      <c r="J11" s="1" t="s">
        <v>547</v>
      </c>
      <c r="K11" s="1">
        <v>3</v>
      </c>
      <c r="L11" s="1">
        <v>3</v>
      </c>
      <c r="M11" s="1">
        <v>2</v>
      </c>
      <c r="N11" s="1">
        <v>6</v>
      </c>
      <c r="O11" s="1">
        <v>5</v>
      </c>
      <c r="P11" s="1" t="s">
        <v>45</v>
      </c>
    </row>
    <row r="12" spans="1:16">
      <c r="A12" s="1" t="s">
        <v>98</v>
      </c>
      <c r="B12" s="1" t="s">
        <v>534</v>
      </c>
      <c r="C12" s="1" t="s">
        <v>51</v>
      </c>
      <c r="D12" s="1" t="s">
        <v>50</v>
      </c>
      <c r="E12" s="1" t="s">
        <v>49</v>
      </c>
      <c r="F12" s="1" t="s">
        <v>28</v>
      </c>
      <c r="G12" s="1" t="s">
        <v>549</v>
      </c>
      <c r="H12" s="1" t="s">
        <v>454</v>
      </c>
      <c r="I12" s="1" t="s">
        <v>548</v>
      </c>
      <c r="J12" s="1" t="s">
        <v>547</v>
      </c>
      <c r="K12" s="1">
        <v>5</v>
      </c>
      <c r="L12" s="1">
        <v>5</v>
      </c>
      <c r="M12" s="1">
        <v>5</v>
      </c>
      <c r="N12" s="1">
        <v>6</v>
      </c>
      <c r="O12" s="1">
        <v>6</v>
      </c>
      <c r="P12" s="1" t="s">
        <v>45</v>
      </c>
    </row>
    <row r="13" spans="1:16">
      <c r="K13" s="1">
        <f>AVERAGE(K2:K12)</f>
        <v>4.4545454545454541</v>
      </c>
      <c r="L13" s="1">
        <f>AVERAGE(L2:L12)</f>
        <v>4.6363636363636367</v>
      </c>
      <c r="M13" s="1">
        <f>AVERAGE(M2:M12)</f>
        <v>4.4545454545454541</v>
      </c>
      <c r="N13" s="1">
        <f>AVERAGE(N2:N12)</f>
        <v>5.4545454545454541</v>
      </c>
      <c r="O13" s="1">
        <f>AVERAGE(O2:O12)</f>
        <v>5.2727272727272725</v>
      </c>
    </row>
  </sheetData>
  <pageMargins left="0.7" right="0.7" top="0.75" bottom="0.75" header="0.3" footer="0.3"/>
  <pageSetup orientation="portrait" horizontalDpi="0" verticalDpi="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07346-7956-3140-8822-584357F63078}">
  <dimension ref="A1:V16"/>
  <sheetViews>
    <sheetView topLeftCell="E1" workbookViewId="0">
      <selection activeCell="R28" sqref="R28"/>
    </sheetView>
  </sheetViews>
  <sheetFormatPr baseColWidth="10" defaultColWidth="8.83203125" defaultRowHeight="15"/>
  <cols>
    <col min="1" max="1" width="15.1640625" style="1" bestFit="1" customWidth="1"/>
    <col min="2" max="2" width="9.332031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5.83203125" style="1" bestFit="1" customWidth="1"/>
    <col min="10" max="10" width="17.83203125" style="1" bestFit="1" customWidth="1"/>
    <col min="11" max="14" width="6.6640625" style="1" customWidth="1"/>
    <col min="15" max="17" width="10.33203125" style="1" customWidth="1"/>
    <col min="18" max="20" width="10.6640625" style="1" customWidth="1"/>
    <col min="21" max="21" width="11.5" style="1" customWidth="1"/>
    <col min="22" max="22" width="255" style="1" bestFit="1" customWidth="1"/>
    <col min="23" max="16384" width="8.83203125" style="1"/>
  </cols>
  <sheetData>
    <row r="1" spans="1:22">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153</v>
      </c>
    </row>
    <row r="2" spans="1:22">
      <c r="A2" s="1" t="s">
        <v>109</v>
      </c>
      <c r="B2" s="1" t="s">
        <v>564</v>
      </c>
      <c r="C2" s="1" t="s">
        <v>51</v>
      </c>
      <c r="D2" s="1" t="s">
        <v>50</v>
      </c>
      <c r="E2" s="1" t="s">
        <v>49</v>
      </c>
      <c r="F2" s="1" t="s">
        <v>44</v>
      </c>
      <c r="G2" s="1" t="s">
        <v>48</v>
      </c>
      <c r="H2" s="1" t="s">
        <v>454</v>
      </c>
      <c r="I2" s="1" t="s">
        <v>453</v>
      </c>
      <c r="J2" s="1" t="s">
        <v>29</v>
      </c>
      <c r="K2" s="1">
        <v>6</v>
      </c>
      <c r="L2" s="1">
        <v>6</v>
      </c>
      <c r="M2" s="1">
        <v>6</v>
      </c>
      <c r="N2" s="1">
        <v>6</v>
      </c>
      <c r="O2" s="1">
        <v>6</v>
      </c>
      <c r="P2" s="1">
        <v>6</v>
      </c>
      <c r="Q2" s="1">
        <v>6</v>
      </c>
      <c r="R2" s="1">
        <v>6</v>
      </c>
      <c r="S2" s="1">
        <v>6</v>
      </c>
      <c r="T2" s="1">
        <v>6</v>
      </c>
      <c r="U2" s="1">
        <v>6</v>
      </c>
      <c r="V2" s="1" t="s">
        <v>569</v>
      </c>
    </row>
    <row r="3" spans="1:22">
      <c r="A3" s="1" t="s">
        <v>105</v>
      </c>
      <c r="B3" s="1" t="s">
        <v>564</v>
      </c>
      <c r="C3" s="1" t="s">
        <v>51</v>
      </c>
      <c r="D3" s="1" t="s">
        <v>50</v>
      </c>
      <c r="E3" s="1" t="s">
        <v>49</v>
      </c>
      <c r="F3" s="1" t="s">
        <v>44</v>
      </c>
      <c r="G3" s="1" t="s">
        <v>48</v>
      </c>
      <c r="H3" s="1" t="s">
        <v>454</v>
      </c>
      <c r="I3" s="1" t="s">
        <v>453</v>
      </c>
      <c r="J3" s="1" t="s">
        <v>29</v>
      </c>
      <c r="K3" s="1">
        <v>6</v>
      </c>
      <c r="L3" s="1">
        <v>6</v>
      </c>
      <c r="M3" s="1">
        <v>6</v>
      </c>
      <c r="N3" s="1">
        <v>6</v>
      </c>
      <c r="O3" s="1">
        <v>6</v>
      </c>
      <c r="P3" s="1">
        <v>6</v>
      </c>
      <c r="Q3" s="1">
        <v>6</v>
      </c>
      <c r="R3" s="1">
        <v>6</v>
      </c>
      <c r="S3" s="1">
        <v>6</v>
      </c>
      <c r="T3" s="1">
        <v>6</v>
      </c>
      <c r="U3" s="1">
        <v>6</v>
      </c>
      <c r="V3" s="1" t="s">
        <v>45</v>
      </c>
    </row>
    <row r="4" spans="1:22">
      <c r="A4" s="1" t="s">
        <v>101</v>
      </c>
      <c r="B4" s="1" t="s">
        <v>564</v>
      </c>
      <c r="C4" s="1" t="s">
        <v>51</v>
      </c>
      <c r="D4" s="1" t="s">
        <v>50</v>
      </c>
      <c r="E4" s="1" t="s">
        <v>49</v>
      </c>
      <c r="F4" s="1" t="s">
        <v>44</v>
      </c>
      <c r="G4" s="1" t="s">
        <v>48</v>
      </c>
      <c r="H4" s="1" t="s">
        <v>454</v>
      </c>
      <c r="I4" s="1" t="s">
        <v>453</v>
      </c>
      <c r="J4" s="1" t="s">
        <v>29</v>
      </c>
      <c r="K4" s="1">
        <v>6</v>
      </c>
      <c r="L4" s="1">
        <v>6</v>
      </c>
      <c r="M4" s="1">
        <v>6</v>
      </c>
      <c r="N4" s="1">
        <v>6</v>
      </c>
      <c r="O4" s="1">
        <v>6</v>
      </c>
      <c r="P4" s="1">
        <v>6</v>
      </c>
      <c r="Q4" s="1">
        <v>6</v>
      </c>
      <c r="R4" s="1">
        <v>6</v>
      </c>
      <c r="S4" s="1">
        <v>6</v>
      </c>
      <c r="T4" s="1">
        <v>6</v>
      </c>
      <c r="U4" s="1">
        <v>6</v>
      </c>
      <c r="V4" s="1" t="s">
        <v>568</v>
      </c>
    </row>
    <row r="5" spans="1:22">
      <c r="A5" s="1" t="s">
        <v>98</v>
      </c>
      <c r="B5" s="1" t="s">
        <v>564</v>
      </c>
      <c r="C5" s="1" t="s">
        <v>51</v>
      </c>
      <c r="D5" s="1" t="s">
        <v>50</v>
      </c>
      <c r="E5" s="1" t="s">
        <v>49</v>
      </c>
      <c r="F5" s="1" t="s">
        <v>44</v>
      </c>
      <c r="G5" s="1" t="s">
        <v>48</v>
      </c>
      <c r="H5" s="1" t="s">
        <v>454</v>
      </c>
      <c r="I5" s="1" t="s">
        <v>453</v>
      </c>
      <c r="J5" s="1" t="s">
        <v>29</v>
      </c>
      <c r="K5" s="1">
        <v>6</v>
      </c>
      <c r="L5" s="1">
        <v>6</v>
      </c>
      <c r="M5" s="1">
        <v>5</v>
      </c>
      <c r="N5" s="1">
        <v>5</v>
      </c>
      <c r="O5" s="1">
        <v>5</v>
      </c>
      <c r="P5" s="1">
        <v>6</v>
      </c>
      <c r="Q5" s="1">
        <v>5</v>
      </c>
      <c r="R5" s="1">
        <v>5</v>
      </c>
      <c r="S5" s="1">
        <v>6</v>
      </c>
      <c r="T5" s="1">
        <v>6</v>
      </c>
      <c r="U5" s="1">
        <v>6</v>
      </c>
      <c r="V5" s="1" t="s">
        <v>45</v>
      </c>
    </row>
    <row r="6" spans="1:22">
      <c r="A6" s="1" t="s">
        <v>94</v>
      </c>
      <c r="B6" s="1" t="s">
        <v>564</v>
      </c>
      <c r="C6" s="1" t="s">
        <v>51</v>
      </c>
      <c r="D6" s="1" t="s">
        <v>50</v>
      </c>
      <c r="E6" s="1" t="s">
        <v>49</v>
      </c>
      <c r="F6" s="1" t="s">
        <v>44</v>
      </c>
      <c r="G6" s="1" t="s">
        <v>48</v>
      </c>
      <c r="H6" s="1" t="s">
        <v>454</v>
      </c>
      <c r="I6" s="1" t="s">
        <v>453</v>
      </c>
      <c r="J6" s="1" t="s">
        <v>29</v>
      </c>
      <c r="K6" s="1">
        <v>6</v>
      </c>
      <c r="L6" s="1">
        <v>6</v>
      </c>
      <c r="M6" s="1">
        <v>6</v>
      </c>
      <c r="N6" s="1">
        <v>6</v>
      </c>
      <c r="O6" s="1">
        <v>6</v>
      </c>
      <c r="P6" s="1">
        <v>6</v>
      </c>
      <c r="Q6" s="1">
        <v>6</v>
      </c>
      <c r="R6" s="1">
        <v>4</v>
      </c>
      <c r="S6" s="1">
        <v>6</v>
      </c>
      <c r="T6" s="1">
        <v>6</v>
      </c>
      <c r="U6" s="1">
        <v>6</v>
      </c>
      <c r="V6" s="1" t="s">
        <v>45</v>
      </c>
    </row>
    <row r="7" spans="1:22">
      <c r="A7" s="1" t="s">
        <v>90</v>
      </c>
      <c r="B7" s="1" t="s">
        <v>564</v>
      </c>
      <c r="C7" s="1" t="s">
        <v>51</v>
      </c>
      <c r="D7" s="1" t="s">
        <v>50</v>
      </c>
      <c r="E7" s="1" t="s">
        <v>49</v>
      </c>
      <c r="F7" s="1" t="s">
        <v>44</v>
      </c>
      <c r="G7" s="1" t="s">
        <v>48</v>
      </c>
      <c r="H7" s="1" t="s">
        <v>454</v>
      </c>
      <c r="I7" s="1" t="s">
        <v>453</v>
      </c>
      <c r="J7" s="1" t="s">
        <v>29</v>
      </c>
      <c r="K7" s="1">
        <v>6</v>
      </c>
      <c r="L7" s="1">
        <v>6</v>
      </c>
      <c r="M7" s="1">
        <v>6</v>
      </c>
      <c r="N7" s="1">
        <v>6</v>
      </c>
      <c r="O7" s="1">
        <v>6</v>
      </c>
      <c r="P7" s="1">
        <v>6</v>
      </c>
      <c r="Q7" s="1">
        <v>6</v>
      </c>
      <c r="R7" s="1">
        <v>6</v>
      </c>
      <c r="S7" s="1">
        <v>6</v>
      </c>
      <c r="T7" s="1">
        <v>6</v>
      </c>
      <c r="U7" s="1">
        <v>6</v>
      </c>
      <c r="V7" s="1" t="s">
        <v>45</v>
      </c>
    </row>
    <row r="8" spans="1:22">
      <c r="A8" s="1" t="s">
        <v>87</v>
      </c>
      <c r="B8" s="1" t="s">
        <v>564</v>
      </c>
      <c r="C8" s="1" t="s">
        <v>51</v>
      </c>
      <c r="D8" s="1" t="s">
        <v>50</v>
      </c>
      <c r="E8" s="1" t="s">
        <v>49</v>
      </c>
      <c r="F8" s="1" t="s">
        <v>44</v>
      </c>
      <c r="G8" s="1" t="s">
        <v>48</v>
      </c>
      <c r="H8" s="1" t="s">
        <v>454</v>
      </c>
      <c r="I8" s="1" t="s">
        <v>453</v>
      </c>
      <c r="J8" s="1" t="s">
        <v>29</v>
      </c>
      <c r="K8" s="1">
        <v>6</v>
      </c>
      <c r="L8" s="1">
        <v>6</v>
      </c>
      <c r="M8" s="1">
        <v>6</v>
      </c>
      <c r="N8" s="1">
        <v>6</v>
      </c>
      <c r="O8" s="1">
        <v>6</v>
      </c>
      <c r="P8" s="1">
        <v>6</v>
      </c>
      <c r="Q8" s="1">
        <v>6</v>
      </c>
      <c r="R8" s="1">
        <v>5</v>
      </c>
      <c r="S8" s="1">
        <v>6</v>
      </c>
      <c r="T8" s="1">
        <v>6</v>
      </c>
      <c r="U8" s="1">
        <v>6</v>
      </c>
      <c r="V8" s="1" t="s">
        <v>45</v>
      </c>
    </row>
    <row r="9" spans="1:22">
      <c r="A9" s="1" t="s">
        <v>83</v>
      </c>
      <c r="B9" s="1" t="s">
        <v>564</v>
      </c>
      <c r="C9" s="1" t="s">
        <v>51</v>
      </c>
      <c r="D9" s="1" t="s">
        <v>50</v>
      </c>
      <c r="E9" s="1" t="s">
        <v>49</v>
      </c>
      <c r="F9" s="1" t="s">
        <v>44</v>
      </c>
      <c r="G9" s="1" t="s">
        <v>48</v>
      </c>
      <c r="H9" s="1" t="s">
        <v>454</v>
      </c>
      <c r="I9" s="1" t="s">
        <v>453</v>
      </c>
      <c r="J9" s="1" t="s">
        <v>29</v>
      </c>
      <c r="K9" s="1">
        <v>6</v>
      </c>
      <c r="L9" s="1">
        <v>6</v>
      </c>
      <c r="M9" s="1">
        <v>6</v>
      </c>
      <c r="N9" s="1">
        <v>6</v>
      </c>
      <c r="O9" s="1">
        <v>6</v>
      </c>
      <c r="P9" s="1">
        <v>6</v>
      </c>
      <c r="Q9" s="1">
        <v>6</v>
      </c>
      <c r="R9" s="1">
        <v>5</v>
      </c>
      <c r="S9" s="1">
        <v>6</v>
      </c>
      <c r="T9" s="1">
        <v>6</v>
      </c>
      <c r="U9" s="1">
        <v>6</v>
      </c>
      <c r="V9" s="1" t="s">
        <v>567</v>
      </c>
    </row>
    <row r="10" spans="1:22">
      <c r="A10" s="1" t="s">
        <v>79</v>
      </c>
      <c r="B10" s="1" t="s">
        <v>564</v>
      </c>
      <c r="C10" s="1" t="s">
        <v>51</v>
      </c>
      <c r="D10" s="1" t="s">
        <v>50</v>
      </c>
      <c r="E10" s="1" t="s">
        <v>49</v>
      </c>
      <c r="F10" s="1" t="s">
        <v>44</v>
      </c>
      <c r="G10" s="1" t="s">
        <v>48</v>
      </c>
      <c r="H10" s="1" t="s">
        <v>454</v>
      </c>
      <c r="I10" s="1" t="s">
        <v>453</v>
      </c>
      <c r="J10" s="1" t="s">
        <v>29</v>
      </c>
      <c r="K10" s="1">
        <v>6</v>
      </c>
      <c r="L10" s="1">
        <v>6</v>
      </c>
      <c r="M10" s="1">
        <v>6</v>
      </c>
      <c r="N10" s="1">
        <v>6</v>
      </c>
      <c r="O10" s="1">
        <v>6</v>
      </c>
      <c r="P10" s="1">
        <v>6</v>
      </c>
      <c r="Q10" s="1">
        <v>6</v>
      </c>
      <c r="R10" s="1">
        <v>6</v>
      </c>
      <c r="S10" s="1">
        <v>6</v>
      </c>
      <c r="T10" s="1">
        <v>6</v>
      </c>
      <c r="U10" s="1">
        <v>6</v>
      </c>
      <c r="V10" s="1" t="s">
        <v>45</v>
      </c>
    </row>
    <row r="11" spans="1:22">
      <c r="A11" s="1" t="s">
        <v>78</v>
      </c>
      <c r="B11" s="1" t="s">
        <v>564</v>
      </c>
      <c r="C11" s="1" t="s">
        <v>51</v>
      </c>
      <c r="D11" s="1" t="s">
        <v>50</v>
      </c>
      <c r="E11" s="1" t="s">
        <v>49</v>
      </c>
      <c r="F11" s="1" t="s">
        <v>44</v>
      </c>
      <c r="G11" s="1" t="s">
        <v>48</v>
      </c>
      <c r="H11" s="1" t="s">
        <v>454</v>
      </c>
      <c r="I11" s="1" t="s">
        <v>453</v>
      </c>
      <c r="J11" s="1" t="s">
        <v>29</v>
      </c>
      <c r="K11" s="1">
        <v>5</v>
      </c>
      <c r="L11" s="1">
        <v>2</v>
      </c>
      <c r="M11" s="1">
        <v>4</v>
      </c>
      <c r="N11" s="1">
        <v>6</v>
      </c>
      <c r="O11" s="1">
        <v>6</v>
      </c>
      <c r="P11" s="1">
        <v>5</v>
      </c>
      <c r="Q11" s="1">
        <v>5</v>
      </c>
      <c r="R11" s="1">
        <v>6</v>
      </c>
      <c r="S11" s="1">
        <v>5</v>
      </c>
      <c r="T11" s="1">
        <v>3</v>
      </c>
      <c r="U11" s="1">
        <v>4</v>
      </c>
      <c r="V11" s="1" t="s">
        <v>566</v>
      </c>
    </row>
    <row r="12" spans="1:22">
      <c r="A12" s="1" t="s">
        <v>77</v>
      </c>
      <c r="B12" s="1" t="s">
        <v>564</v>
      </c>
      <c r="C12" s="1" t="s">
        <v>51</v>
      </c>
      <c r="D12" s="1" t="s">
        <v>50</v>
      </c>
      <c r="E12" s="1" t="s">
        <v>49</v>
      </c>
      <c r="F12" s="1" t="s">
        <v>44</v>
      </c>
      <c r="G12" s="1" t="s">
        <v>48</v>
      </c>
      <c r="H12" s="1" t="s">
        <v>454</v>
      </c>
      <c r="I12" s="1" t="s">
        <v>453</v>
      </c>
      <c r="J12" s="1" t="s">
        <v>29</v>
      </c>
      <c r="K12" s="1">
        <v>4</v>
      </c>
      <c r="L12" s="1">
        <v>3</v>
      </c>
      <c r="M12" s="1">
        <v>4</v>
      </c>
      <c r="N12" s="1">
        <v>5</v>
      </c>
      <c r="O12" s="1">
        <v>5</v>
      </c>
      <c r="P12" s="1">
        <v>5</v>
      </c>
      <c r="Q12" s="1">
        <v>4</v>
      </c>
      <c r="R12" s="1">
        <v>4</v>
      </c>
      <c r="S12" s="1">
        <v>5</v>
      </c>
      <c r="T12" s="1">
        <v>5</v>
      </c>
      <c r="U12" s="1">
        <v>5</v>
      </c>
      <c r="V12" s="1" t="s">
        <v>45</v>
      </c>
    </row>
    <row r="13" spans="1:22">
      <c r="A13" s="1" t="s">
        <v>73</v>
      </c>
      <c r="B13" s="1" t="s">
        <v>564</v>
      </c>
      <c r="C13" s="1" t="s">
        <v>51</v>
      </c>
      <c r="D13" s="1" t="s">
        <v>50</v>
      </c>
      <c r="E13" s="1" t="s">
        <v>49</v>
      </c>
      <c r="F13" s="1" t="s">
        <v>44</v>
      </c>
      <c r="G13" s="1" t="s">
        <v>48</v>
      </c>
      <c r="H13" s="1" t="s">
        <v>454</v>
      </c>
      <c r="I13" s="1" t="s">
        <v>453</v>
      </c>
      <c r="J13" s="1" t="s">
        <v>29</v>
      </c>
      <c r="K13" s="1">
        <v>5</v>
      </c>
      <c r="L13" s="1">
        <v>5</v>
      </c>
      <c r="M13" s="1">
        <v>5</v>
      </c>
      <c r="N13" s="1">
        <v>6</v>
      </c>
      <c r="O13" s="1">
        <v>5</v>
      </c>
      <c r="P13" s="1">
        <v>5</v>
      </c>
      <c r="Q13" s="1">
        <v>5</v>
      </c>
      <c r="R13" s="1">
        <v>5</v>
      </c>
      <c r="S13" s="1">
        <v>5</v>
      </c>
      <c r="T13" s="1">
        <v>5</v>
      </c>
      <c r="U13" s="1">
        <v>5</v>
      </c>
      <c r="V13" s="1" t="s">
        <v>45</v>
      </c>
    </row>
    <row r="14" spans="1:22">
      <c r="A14" s="1" t="s">
        <v>69</v>
      </c>
      <c r="B14" s="1" t="s">
        <v>564</v>
      </c>
      <c r="C14" s="1" t="s">
        <v>51</v>
      </c>
      <c r="D14" s="1" t="s">
        <v>50</v>
      </c>
      <c r="E14" s="1" t="s">
        <v>49</v>
      </c>
      <c r="F14" s="1" t="s">
        <v>44</v>
      </c>
      <c r="G14" s="1" t="s">
        <v>48</v>
      </c>
      <c r="H14" s="1" t="s">
        <v>454</v>
      </c>
      <c r="I14" s="1" t="s">
        <v>453</v>
      </c>
      <c r="J14" s="1" t="s">
        <v>29</v>
      </c>
      <c r="K14" s="1">
        <v>6</v>
      </c>
      <c r="L14" s="1">
        <v>6</v>
      </c>
      <c r="M14" s="1">
        <v>6</v>
      </c>
      <c r="N14" s="1">
        <v>6</v>
      </c>
      <c r="O14" s="1">
        <v>6</v>
      </c>
      <c r="P14" s="1">
        <v>6</v>
      </c>
      <c r="Q14" s="1">
        <v>6</v>
      </c>
      <c r="R14" s="1">
        <v>6</v>
      </c>
      <c r="S14" s="1">
        <v>6</v>
      </c>
      <c r="T14" s="1">
        <v>6</v>
      </c>
      <c r="U14" s="1">
        <v>6</v>
      </c>
      <c r="V14" s="1" t="s">
        <v>565</v>
      </c>
    </row>
    <row r="15" spans="1:22">
      <c r="A15" s="1" t="s">
        <v>109</v>
      </c>
      <c r="B15" s="1" t="s">
        <v>564</v>
      </c>
      <c r="C15" s="1" t="s">
        <v>51</v>
      </c>
      <c r="D15" s="1" t="s">
        <v>50</v>
      </c>
      <c r="E15" s="1" t="s">
        <v>49</v>
      </c>
      <c r="F15" s="1" t="s">
        <v>44</v>
      </c>
      <c r="G15" s="1" t="s">
        <v>48</v>
      </c>
      <c r="H15" s="1" t="s">
        <v>563</v>
      </c>
      <c r="I15" s="1" t="s">
        <v>562</v>
      </c>
      <c r="J15" s="1" t="s">
        <v>29</v>
      </c>
      <c r="K15" s="1">
        <v>6</v>
      </c>
      <c r="L15" s="1">
        <v>6</v>
      </c>
      <c r="M15" s="1">
        <v>6</v>
      </c>
      <c r="N15" s="1">
        <v>6</v>
      </c>
      <c r="O15" s="1">
        <v>6</v>
      </c>
      <c r="P15" s="1">
        <v>6</v>
      </c>
      <c r="Q15" s="1">
        <v>6</v>
      </c>
      <c r="R15" s="1">
        <v>6</v>
      </c>
      <c r="S15" s="1">
        <v>6</v>
      </c>
      <c r="T15" s="1">
        <v>6</v>
      </c>
      <c r="U15" s="1">
        <v>6</v>
      </c>
      <c r="V15" s="1" t="s">
        <v>45</v>
      </c>
    </row>
    <row r="16" spans="1:22">
      <c r="K16" s="1">
        <f t="shared" ref="K16:U16" si="0">AVERAGE(K2:K15)</f>
        <v>5.7142857142857144</v>
      </c>
      <c r="L16" s="1">
        <f t="shared" si="0"/>
        <v>5.4285714285714288</v>
      </c>
      <c r="M16" s="1">
        <f t="shared" si="0"/>
        <v>5.5714285714285712</v>
      </c>
      <c r="N16" s="1">
        <f t="shared" si="0"/>
        <v>5.8571428571428568</v>
      </c>
      <c r="O16" s="1">
        <f t="shared" si="0"/>
        <v>5.7857142857142856</v>
      </c>
      <c r="P16" s="1">
        <f t="shared" si="0"/>
        <v>5.7857142857142856</v>
      </c>
      <c r="Q16" s="1">
        <f t="shared" si="0"/>
        <v>5.6428571428571432</v>
      </c>
      <c r="R16" s="1">
        <f t="shared" si="0"/>
        <v>5.4285714285714288</v>
      </c>
      <c r="S16" s="1">
        <f t="shared" si="0"/>
        <v>5.7857142857142856</v>
      </c>
      <c r="T16" s="1">
        <f t="shared" si="0"/>
        <v>5.6428571428571432</v>
      </c>
      <c r="U16" s="1">
        <f t="shared" si="0"/>
        <v>5.7142857142857144</v>
      </c>
    </row>
  </sheetData>
  <pageMargins left="0.7" right="0.7" top="0.75" bottom="0.75" header="0.3" footer="0.3"/>
  <pageSetup orientation="portrait" horizontalDpi="0" verticalDpi="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7051D-ADE8-B949-821A-8E6DAD7F18EF}">
  <dimension ref="A1:P19"/>
  <sheetViews>
    <sheetView workbookViewId="0">
      <selection activeCell="M19" sqref="M19:O19"/>
    </sheetView>
  </sheetViews>
  <sheetFormatPr baseColWidth="10" defaultColWidth="8.83203125" defaultRowHeight="15"/>
  <cols>
    <col min="1" max="1" width="15.1640625" style="1" bestFit="1" customWidth="1"/>
    <col min="2" max="2" width="9.332031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23.6640625" style="1" bestFit="1" customWidth="1"/>
    <col min="11" max="15" width="9.6640625" style="1" customWidth="1"/>
    <col min="16" max="16" width="25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564</v>
      </c>
      <c r="C2" s="1" t="s">
        <v>51</v>
      </c>
      <c r="D2" s="1" t="s">
        <v>50</v>
      </c>
      <c r="E2" s="1" t="s">
        <v>49</v>
      </c>
      <c r="F2" s="1" t="s">
        <v>28</v>
      </c>
      <c r="G2" s="1" t="s">
        <v>293</v>
      </c>
      <c r="H2" s="1" t="s">
        <v>231</v>
      </c>
      <c r="I2" s="1" t="s">
        <v>295</v>
      </c>
      <c r="J2" s="1" t="s">
        <v>263</v>
      </c>
      <c r="K2" s="1">
        <v>6</v>
      </c>
      <c r="L2" s="1">
        <v>6</v>
      </c>
      <c r="M2" s="1">
        <v>6</v>
      </c>
      <c r="N2" s="1">
        <v>6</v>
      </c>
      <c r="O2" s="1">
        <v>6</v>
      </c>
      <c r="P2" s="1" t="s">
        <v>45</v>
      </c>
    </row>
    <row r="3" spans="1:16">
      <c r="A3" s="1" t="s">
        <v>105</v>
      </c>
      <c r="B3" s="1" t="s">
        <v>564</v>
      </c>
      <c r="C3" s="1" t="s">
        <v>51</v>
      </c>
      <c r="D3" s="1" t="s">
        <v>50</v>
      </c>
      <c r="E3" s="1" t="s">
        <v>49</v>
      </c>
      <c r="F3" s="1" t="s">
        <v>28</v>
      </c>
      <c r="G3" s="1" t="s">
        <v>293</v>
      </c>
      <c r="H3" s="1" t="s">
        <v>231</v>
      </c>
      <c r="I3" s="1" t="s">
        <v>295</v>
      </c>
      <c r="J3" s="1" t="s">
        <v>263</v>
      </c>
      <c r="K3" s="1">
        <v>6</v>
      </c>
      <c r="L3" s="1">
        <v>6</v>
      </c>
      <c r="M3" s="1">
        <v>5</v>
      </c>
      <c r="N3" s="1">
        <v>6</v>
      </c>
      <c r="O3" s="1">
        <v>6</v>
      </c>
      <c r="P3" s="1" t="s">
        <v>577</v>
      </c>
    </row>
    <row r="4" spans="1:16">
      <c r="A4" s="1" t="s">
        <v>101</v>
      </c>
      <c r="B4" s="1" t="s">
        <v>564</v>
      </c>
      <c r="C4" s="1" t="s">
        <v>51</v>
      </c>
      <c r="D4" s="1" t="s">
        <v>50</v>
      </c>
      <c r="E4" s="1" t="s">
        <v>49</v>
      </c>
      <c r="F4" s="1" t="s">
        <v>28</v>
      </c>
      <c r="G4" s="1" t="s">
        <v>293</v>
      </c>
      <c r="H4" s="1" t="s">
        <v>231</v>
      </c>
      <c r="I4" s="1" t="s">
        <v>295</v>
      </c>
      <c r="J4" s="1" t="s">
        <v>263</v>
      </c>
      <c r="K4" s="1">
        <v>6</v>
      </c>
      <c r="L4" s="1">
        <v>6</v>
      </c>
      <c r="M4" s="1">
        <v>5</v>
      </c>
      <c r="N4" s="1">
        <v>6</v>
      </c>
      <c r="O4" s="1">
        <v>5</v>
      </c>
      <c r="P4" s="1" t="s">
        <v>45</v>
      </c>
    </row>
    <row r="5" spans="1:16">
      <c r="A5" s="1" t="s">
        <v>98</v>
      </c>
      <c r="B5" s="1" t="s">
        <v>564</v>
      </c>
      <c r="C5" s="1" t="s">
        <v>51</v>
      </c>
      <c r="D5" s="1" t="s">
        <v>50</v>
      </c>
      <c r="E5" s="1" t="s">
        <v>49</v>
      </c>
      <c r="F5" s="1" t="s">
        <v>28</v>
      </c>
      <c r="G5" s="1" t="s">
        <v>293</v>
      </c>
      <c r="H5" s="1" t="s">
        <v>231</v>
      </c>
      <c r="I5" s="1" t="s">
        <v>295</v>
      </c>
      <c r="J5" s="1" t="s">
        <v>263</v>
      </c>
      <c r="K5" s="1">
        <v>6</v>
      </c>
      <c r="L5" s="1">
        <v>6</v>
      </c>
      <c r="M5" s="1">
        <v>6</v>
      </c>
      <c r="N5" s="1">
        <v>6</v>
      </c>
      <c r="O5" s="1">
        <v>6</v>
      </c>
      <c r="P5" s="1" t="s">
        <v>576</v>
      </c>
    </row>
    <row r="6" spans="1:16">
      <c r="A6" s="1" t="s">
        <v>94</v>
      </c>
      <c r="B6" s="1" t="s">
        <v>564</v>
      </c>
      <c r="C6" s="1" t="s">
        <v>51</v>
      </c>
      <c r="D6" s="1" t="s">
        <v>50</v>
      </c>
      <c r="E6" s="1" t="s">
        <v>49</v>
      </c>
      <c r="F6" s="1" t="s">
        <v>28</v>
      </c>
      <c r="G6" s="1" t="s">
        <v>293</v>
      </c>
      <c r="H6" s="1" t="s">
        <v>231</v>
      </c>
      <c r="I6" s="1" t="s">
        <v>295</v>
      </c>
      <c r="J6" s="1" t="s">
        <v>263</v>
      </c>
      <c r="K6" s="1">
        <v>6</v>
      </c>
      <c r="L6" s="1">
        <v>6</v>
      </c>
      <c r="M6" s="1">
        <v>6</v>
      </c>
      <c r="N6" s="1">
        <v>6</v>
      </c>
      <c r="O6" s="1">
        <v>6</v>
      </c>
      <c r="P6" s="1" t="s">
        <v>45</v>
      </c>
    </row>
    <row r="7" spans="1:16">
      <c r="A7" s="1" t="s">
        <v>90</v>
      </c>
      <c r="B7" s="1" t="s">
        <v>564</v>
      </c>
      <c r="C7" s="1" t="s">
        <v>51</v>
      </c>
      <c r="D7" s="1" t="s">
        <v>50</v>
      </c>
      <c r="E7" s="1" t="s">
        <v>49</v>
      </c>
      <c r="F7" s="1" t="s">
        <v>28</v>
      </c>
      <c r="G7" s="1" t="s">
        <v>293</v>
      </c>
      <c r="H7" s="1" t="s">
        <v>231</v>
      </c>
      <c r="I7" s="1" t="s">
        <v>295</v>
      </c>
      <c r="J7" s="1" t="s">
        <v>263</v>
      </c>
      <c r="K7" s="1">
        <v>6</v>
      </c>
      <c r="L7" s="1">
        <v>6</v>
      </c>
      <c r="M7" s="1">
        <v>6</v>
      </c>
      <c r="N7" s="1">
        <v>6</v>
      </c>
      <c r="O7" s="1">
        <v>6</v>
      </c>
      <c r="P7" s="1" t="s">
        <v>45</v>
      </c>
    </row>
    <row r="8" spans="1:16">
      <c r="A8" s="1" t="s">
        <v>87</v>
      </c>
      <c r="B8" s="1" t="s">
        <v>564</v>
      </c>
      <c r="C8" s="1" t="s">
        <v>51</v>
      </c>
      <c r="D8" s="1" t="s">
        <v>50</v>
      </c>
      <c r="E8" s="1" t="s">
        <v>49</v>
      </c>
      <c r="F8" s="1" t="s">
        <v>28</v>
      </c>
      <c r="G8" s="1" t="s">
        <v>293</v>
      </c>
      <c r="H8" s="1" t="s">
        <v>231</v>
      </c>
      <c r="I8" s="1" t="s">
        <v>295</v>
      </c>
      <c r="J8" s="1" t="s">
        <v>263</v>
      </c>
      <c r="K8" s="1">
        <v>6</v>
      </c>
      <c r="L8" s="1">
        <v>6</v>
      </c>
      <c r="M8" s="1">
        <v>6</v>
      </c>
      <c r="N8" s="1">
        <v>6</v>
      </c>
      <c r="O8" s="1">
        <v>6</v>
      </c>
      <c r="P8" s="1" t="s">
        <v>45</v>
      </c>
    </row>
    <row r="9" spans="1:16">
      <c r="A9" s="1" t="s">
        <v>83</v>
      </c>
      <c r="B9" s="1" t="s">
        <v>564</v>
      </c>
      <c r="C9" s="1" t="s">
        <v>51</v>
      </c>
      <c r="D9" s="1" t="s">
        <v>50</v>
      </c>
      <c r="E9" s="1" t="s">
        <v>49</v>
      </c>
      <c r="F9" s="1" t="s">
        <v>28</v>
      </c>
      <c r="G9" s="1" t="s">
        <v>293</v>
      </c>
      <c r="H9" s="1" t="s">
        <v>231</v>
      </c>
      <c r="I9" s="1" t="s">
        <v>295</v>
      </c>
      <c r="J9" s="1" t="s">
        <v>263</v>
      </c>
      <c r="K9" s="1">
        <v>6</v>
      </c>
      <c r="L9" s="1">
        <v>6</v>
      </c>
      <c r="M9" s="1">
        <v>5</v>
      </c>
      <c r="N9" s="1">
        <v>6</v>
      </c>
      <c r="O9" s="1">
        <v>3</v>
      </c>
      <c r="P9" s="1" t="s">
        <v>575</v>
      </c>
    </row>
    <row r="10" spans="1:16">
      <c r="A10" s="1" t="s">
        <v>79</v>
      </c>
      <c r="B10" s="1" t="s">
        <v>564</v>
      </c>
      <c r="C10" s="1" t="s">
        <v>51</v>
      </c>
      <c r="D10" s="1" t="s">
        <v>50</v>
      </c>
      <c r="E10" s="1" t="s">
        <v>49</v>
      </c>
      <c r="F10" s="1" t="s">
        <v>28</v>
      </c>
      <c r="G10" s="1" t="s">
        <v>293</v>
      </c>
      <c r="H10" s="1" t="s">
        <v>231</v>
      </c>
      <c r="I10" s="1" t="s">
        <v>295</v>
      </c>
      <c r="J10" s="1" t="s">
        <v>263</v>
      </c>
      <c r="K10" s="1">
        <v>6</v>
      </c>
      <c r="L10" s="1">
        <v>6</v>
      </c>
      <c r="M10" s="1">
        <v>6</v>
      </c>
      <c r="N10" s="1">
        <v>6</v>
      </c>
      <c r="O10" s="1">
        <v>6</v>
      </c>
      <c r="P10" s="1" t="s">
        <v>574</v>
      </c>
    </row>
    <row r="11" spans="1:16">
      <c r="A11" s="1" t="s">
        <v>78</v>
      </c>
      <c r="B11" s="1" t="s">
        <v>564</v>
      </c>
      <c r="C11" s="1" t="s">
        <v>51</v>
      </c>
      <c r="D11" s="1" t="s">
        <v>50</v>
      </c>
      <c r="E11" s="1" t="s">
        <v>49</v>
      </c>
      <c r="F11" s="1" t="s">
        <v>28</v>
      </c>
      <c r="G11" s="1" t="s">
        <v>293</v>
      </c>
      <c r="H11" s="1" t="s">
        <v>231</v>
      </c>
      <c r="I11" s="1" t="s">
        <v>295</v>
      </c>
      <c r="J11" s="1" t="s">
        <v>263</v>
      </c>
      <c r="K11" s="1">
        <v>6</v>
      </c>
      <c r="L11" s="1">
        <v>6</v>
      </c>
      <c r="M11" s="1">
        <v>6</v>
      </c>
      <c r="N11" s="1">
        <v>6</v>
      </c>
      <c r="O11" s="1">
        <v>6</v>
      </c>
      <c r="P11" s="1" t="s">
        <v>573</v>
      </c>
    </row>
    <row r="12" spans="1:16">
      <c r="A12" s="1" t="s">
        <v>77</v>
      </c>
      <c r="B12" s="1" t="s">
        <v>564</v>
      </c>
      <c r="C12" s="1" t="s">
        <v>51</v>
      </c>
      <c r="D12" s="1" t="s">
        <v>50</v>
      </c>
      <c r="E12" s="1" t="s">
        <v>49</v>
      </c>
      <c r="F12" s="1" t="s">
        <v>28</v>
      </c>
      <c r="G12" s="1" t="s">
        <v>293</v>
      </c>
      <c r="H12" s="1" t="s">
        <v>231</v>
      </c>
      <c r="I12" s="1" t="s">
        <v>295</v>
      </c>
      <c r="J12" s="1" t="s">
        <v>263</v>
      </c>
      <c r="K12" s="1">
        <v>5</v>
      </c>
      <c r="L12" s="1">
        <v>5</v>
      </c>
      <c r="M12" s="1">
        <v>5</v>
      </c>
      <c r="N12" s="1">
        <v>5</v>
      </c>
      <c r="O12" s="1">
        <v>5</v>
      </c>
      <c r="P12" s="1" t="s">
        <v>45</v>
      </c>
    </row>
    <row r="13" spans="1:16">
      <c r="A13" s="1" t="s">
        <v>73</v>
      </c>
      <c r="B13" s="1" t="s">
        <v>564</v>
      </c>
      <c r="C13" s="1" t="s">
        <v>51</v>
      </c>
      <c r="D13" s="1" t="s">
        <v>50</v>
      </c>
      <c r="E13" s="1" t="s">
        <v>49</v>
      </c>
      <c r="F13" s="1" t="s">
        <v>28</v>
      </c>
      <c r="G13" s="1" t="s">
        <v>293</v>
      </c>
      <c r="H13" s="1" t="s">
        <v>231</v>
      </c>
      <c r="I13" s="1" t="s">
        <v>295</v>
      </c>
      <c r="J13" s="1" t="s">
        <v>263</v>
      </c>
      <c r="K13" s="1">
        <v>6</v>
      </c>
      <c r="L13" s="1">
        <v>6</v>
      </c>
      <c r="M13" s="1">
        <v>6</v>
      </c>
      <c r="N13" s="1">
        <v>6</v>
      </c>
      <c r="O13" s="1">
        <v>6</v>
      </c>
      <c r="P13" s="1" t="s">
        <v>572</v>
      </c>
    </row>
    <row r="14" spans="1:16">
      <c r="A14" s="1" t="s">
        <v>69</v>
      </c>
      <c r="B14" s="1" t="s">
        <v>564</v>
      </c>
      <c r="C14" s="1" t="s">
        <v>51</v>
      </c>
      <c r="D14" s="1" t="s">
        <v>50</v>
      </c>
      <c r="E14" s="1" t="s">
        <v>49</v>
      </c>
      <c r="F14" s="1" t="s">
        <v>28</v>
      </c>
      <c r="G14" s="1" t="s">
        <v>293</v>
      </c>
      <c r="H14" s="1" t="s">
        <v>231</v>
      </c>
      <c r="I14" s="1" t="s">
        <v>295</v>
      </c>
      <c r="J14" s="1" t="s">
        <v>263</v>
      </c>
      <c r="K14" s="1">
        <v>6</v>
      </c>
      <c r="L14" s="1">
        <v>6</v>
      </c>
      <c r="M14" s="1">
        <v>6</v>
      </c>
      <c r="N14" s="1">
        <v>6</v>
      </c>
      <c r="O14" s="1">
        <v>6</v>
      </c>
      <c r="P14" s="1" t="s">
        <v>571</v>
      </c>
    </row>
    <row r="15" spans="1:16">
      <c r="A15" s="1" t="s">
        <v>109</v>
      </c>
      <c r="B15" s="1" t="s">
        <v>564</v>
      </c>
      <c r="C15" s="1" t="s">
        <v>51</v>
      </c>
      <c r="D15" s="1" t="s">
        <v>50</v>
      </c>
      <c r="E15" s="1" t="s">
        <v>49</v>
      </c>
      <c r="F15" s="1" t="s">
        <v>28</v>
      </c>
      <c r="G15" s="1" t="s">
        <v>293</v>
      </c>
      <c r="H15" s="1" t="s">
        <v>47</v>
      </c>
      <c r="I15" s="1" t="s">
        <v>292</v>
      </c>
      <c r="J15" s="1" t="s">
        <v>263</v>
      </c>
      <c r="K15" s="1">
        <v>6</v>
      </c>
      <c r="L15" s="1">
        <v>6</v>
      </c>
      <c r="M15" s="1">
        <v>6</v>
      </c>
      <c r="N15" s="1">
        <v>6</v>
      </c>
      <c r="O15" s="1">
        <v>6</v>
      </c>
      <c r="P15" s="1" t="s">
        <v>45</v>
      </c>
    </row>
    <row r="16" spans="1:16">
      <c r="A16" s="1" t="s">
        <v>105</v>
      </c>
      <c r="B16" s="1" t="s">
        <v>564</v>
      </c>
      <c r="C16" s="1" t="s">
        <v>51</v>
      </c>
      <c r="D16" s="1" t="s">
        <v>50</v>
      </c>
      <c r="E16" s="1" t="s">
        <v>49</v>
      </c>
      <c r="F16" s="1" t="s">
        <v>28</v>
      </c>
      <c r="G16" s="1" t="s">
        <v>293</v>
      </c>
      <c r="H16" s="1" t="s">
        <v>47</v>
      </c>
      <c r="I16" s="1" t="s">
        <v>292</v>
      </c>
      <c r="J16" s="1" t="s">
        <v>263</v>
      </c>
      <c r="K16" s="1">
        <v>5</v>
      </c>
      <c r="L16" s="1">
        <v>6</v>
      </c>
      <c r="M16" s="1">
        <v>6</v>
      </c>
      <c r="N16" s="1">
        <v>6</v>
      </c>
      <c r="O16" s="1">
        <v>6</v>
      </c>
      <c r="P16" s="1" t="s">
        <v>45</v>
      </c>
    </row>
    <row r="17" spans="1:16">
      <c r="A17" s="1" t="s">
        <v>101</v>
      </c>
      <c r="B17" s="1" t="s">
        <v>564</v>
      </c>
      <c r="C17" s="1" t="s">
        <v>51</v>
      </c>
      <c r="D17" s="1" t="s">
        <v>50</v>
      </c>
      <c r="E17" s="1" t="s">
        <v>49</v>
      </c>
      <c r="F17" s="1" t="s">
        <v>28</v>
      </c>
      <c r="G17" s="1" t="s">
        <v>293</v>
      </c>
      <c r="H17" s="1" t="s">
        <v>47</v>
      </c>
      <c r="I17" s="1" t="s">
        <v>292</v>
      </c>
      <c r="J17" s="1" t="s">
        <v>263</v>
      </c>
      <c r="K17" s="1">
        <v>6</v>
      </c>
      <c r="L17" s="1">
        <v>6</v>
      </c>
      <c r="M17" s="1">
        <v>6</v>
      </c>
      <c r="N17" s="1">
        <v>6</v>
      </c>
      <c r="O17" s="1">
        <v>6</v>
      </c>
      <c r="P17" s="1" t="s">
        <v>570</v>
      </c>
    </row>
    <row r="18" spans="1:16">
      <c r="A18" s="1" t="s">
        <v>98</v>
      </c>
      <c r="B18" s="1" t="s">
        <v>564</v>
      </c>
      <c r="C18" s="1" t="s">
        <v>51</v>
      </c>
      <c r="D18" s="1" t="s">
        <v>50</v>
      </c>
      <c r="E18" s="1" t="s">
        <v>49</v>
      </c>
      <c r="F18" s="1" t="s">
        <v>28</v>
      </c>
      <c r="G18" s="1" t="s">
        <v>293</v>
      </c>
      <c r="H18" s="1" t="s">
        <v>47</v>
      </c>
      <c r="I18" s="1" t="s">
        <v>292</v>
      </c>
      <c r="J18" s="1" t="s">
        <v>263</v>
      </c>
      <c r="K18" s="1">
        <v>6</v>
      </c>
      <c r="L18" s="1">
        <v>6</v>
      </c>
      <c r="M18" s="1">
        <v>6</v>
      </c>
      <c r="N18" s="1">
        <v>6</v>
      </c>
      <c r="O18" s="1">
        <v>6</v>
      </c>
      <c r="P18" s="1" t="s">
        <v>45</v>
      </c>
    </row>
    <row r="19" spans="1:16">
      <c r="K19" s="1">
        <f>AVERAGE(K2:K18)</f>
        <v>5.882352941176471</v>
      </c>
      <c r="L19" s="1">
        <f>AVERAGE(L2:L18)</f>
        <v>5.9411764705882355</v>
      </c>
      <c r="M19" s="1">
        <f>AVERAGE(M2:M18)</f>
        <v>5.7647058823529411</v>
      </c>
      <c r="N19" s="1">
        <f>AVERAGE(N2:N18)</f>
        <v>5.9411764705882355</v>
      </c>
      <c r="O19" s="1">
        <f>AVERAGE(O2:O18)</f>
        <v>5.7058823529411766</v>
      </c>
    </row>
  </sheetData>
  <pageMargins left="0.7" right="0.7" top="0.75" bottom="0.75" header="0.3" footer="0.3"/>
  <pageSetup orientation="portrait" horizontalDpi="0" verticalDpi="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9B87-7753-D64B-B65B-E5B56A9C3577}">
  <dimension ref="A1:P16"/>
  <sheetViews>
    <sheetView topLeftCell="G1" workbookViewId="0">
      <selection activeCell="M16" sqref="M16:O16"/>
    </sheetView>
  </sheetViews>
  <sheetFormatPr baseColWidth="10" defaultColWidth="8.83203125" defaultRowHeight="15"/>
  <cols>
    <col min="1" max="1" width="14.1640625" style="1" bestFit="1" customWidth="1"/>
    <col min="2" max="2" width="9.332031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1640625" style="1" bestFit="1" customWidth="1"/>
    <col min="10" max="10" width="17.83203125" style="1" bestFit="1" customWidth="1"/>
    <col min="11" max="13" width="14.33203125" style="1" customWidth="1"/>
    <col min="14" max="15" width="9.1640625" style="1" customWidth="1"/>
    <col min="16" max="16" width="195.664062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564</v>
      </c>
      <c r="C2" s="1" t="s">
        <v>51</v>
      </c>
      <c r="D2" s="1" t="s">
        <v>50</v>
      </c>
      <c r="E2" s="1" t="s">
        <v>49</v>
      </c>
      <c r="F2" s="1" t="s">
        <v>28</v>
      </c>
      <c r="G2" s="1" t="s">
        <v>450</v>
      </c>
      <c r="H2" s="1" t="s">
        <v>27</v>
      </c>
      <c r="I2" s="1" t="s">
        <v>449</v>
      </c>
      <c r="J2" s="1" t="s">
        <v>29</v>
      </c>
      <c r="K2" s="1">
        <v>6</v>
      </c>
      <c r="L2" s="1">
        <v>6</v>
      </c>
      <c r="M2" s="1">
        <v>5</v>
      </c>
      <c r="N2" s="1">
        <v>6</v>
      </c>
      <c r="O2" s="1">
        <v>5</v>
      </c>
      <c r="P2" s="1" t="s">
        <v>45</v>
      </c>
    </row>
    <row r="3" spans="1:16">
      <c r="A3" s="1" t="s">
        <v>105</v>
      </c>
      <c r="B3" s="1" t="s">
        <v>564</v>
      </c>
      <c r="C3" s="1" t="s">
        <v>51</v>
      </c>
      <c r="D3" s="1" t="s">
        <v>50</v>
      </c>
      <c r="E3" s="1" t="s">
        <v>49</v>
      </c>
      <c r="F3" s="1" t="s">
        <v>28</v>
      </c>
      <c r="G3" s="1" t="s">
        <v>450</v>
      </c>
      <c r="H3" s="1" t="s">
        <v>27</v>
      </c>
      <c r="I3" s="1" t="s">
        <v>449</v>
      </c>
      <c r="J3" s="1" t="s">
        <v>29</v>
      </c>
      <c r="K3" s="1">
        <v>5</v>
      </c>
      <c r="L3" s="1">
        <v>6</v>
      </c>
      <c r="M3" s="1">
        <v>6</v>
      </c>
      <c r="N3" s="1">
        <v>6</v>
      </c>
      <c r="O3" s="1">
        <v>6</v>
      </c>
      <c r="P3" s="1" t="s">
        <v>583</v>
      </c>
    </row>
    <row r="4" spans="1:16">
      <c r="A4" s="1" t="s">
        <v>101</v>
      </c>
      <c r="B4" s="1" t="s">
        <v>564</v>
      </c>
      <c r="C4" s="1" t="s">
        <v>51</v>
      </c>
      <c r="D4" s="1" t="s">
        <v>50</v>
      </c>
      <c r="E4" s="1" t="s">
        <v>49</v>
      </c>
      <c r="F4" s="1" t="s">
        <v>28</v>
      </c>
      <c r="G4" s="1" t="s">
        <v>450</v>
      </c>
      <c r="H4" s="1" t="s">
        <v>27</v>
      </c>
      <c r="I4" s="1" t="s">
        <v>449</v>
      </c>
      <c r="J4" s="1" t="s">
        <v>29</v>
      </c>
      <c r="K4" s="1">
        <v>6</v>
      </c>
      <c r="L4" s="1">
        <v>6</v>
      </c>
      <c r="M4" s="1">
        <v>6</v>
      </c>
      <c r="N4" s="1">
        <v>6</v>
      </c>
      <c r="O4" s="1">
        <v>6</v>
      </c>
      <c r="P4" s="1" t="s">
        <v>582</v>
      </c>
    </row>
    <row r="5" spans="1:16">
      <c r="A5" s="1" t="s">
        <v>98</v>
      </c>
      <c r="B5" s="1" t="s">
        <v>564</v>
      </c>
      <c r="C5" s="1" t="s">
        <v>51</v>
      </c>
      <c r="D5" s="1" t="s">
        <v>50</v>
      </c>
      <c r="E5" s="1" t="s">
        <v>49</v>
      </c>
      <c r="F5" s="1" t="s">
        <v>28</v>
      </c>
      <c r="G5" s="1" t="s">
        <v>450</v>
      </c>
      <c r="H5" s="1" t="s">
        <v>27</v>
      </c>
      <c r="I5" s="1" t="s">
        <v>449</v>
      </c>
      <c r="J5" s="1" t="s">
        <v>29</v>
      </c>
      <c r="K5" s="1">
        <v>6</v>
      </c>
      <c r="L5" s="1">
        <v>6</v>
      </c>
      <c r="M5" s="1">
        <v>6</v>
      </c>
      <c r="N5" s="1">
        <v>6</v>
      </c>
      <c r="O5" s="1">
        <v>6</v>
      </c>
      <c r="P5" s="1" t="s">
        <v>45</v>
      </c>
    </row>
    <row r="6" spans="1:16">
      <c r="A6" s="1" t="s">
        <v>94</v>
      </c>
      <c r="B6" s="1" t="s">
        <v>564</v>
      </c>
      <c r="C6" s="1" t="s">
        <v>51</v>
      </c>
      <c r="D6" s="1" t="s">
        <v>50</v>
      </c>
      <c r="E6" s="1" t="s">
        <v>49</v>
      </c>
      <c r="F6" s="1" t="s">
        <v>28</v>
      </c>
      <c r="G6" s="1" t="s">
        <v>450</v>
      </c>
      <c r="H6" s="1" t="s">
        <v>27</v>
      </c>
      <c r="I6" s="1" t="s">
        <v>449</v>
      </c>
      <c r="J6" s="1" t="s">
        <v>29</v>
      </c>
      <c r="K6" s="1">
        <v>5</v>
      </c>
      <c r="L6" s="1">
        <v>5</v>
      </c>
      <c r="M6" s="1">
        <v>4</v>
      </c>
      <c r="N6" s="1">
        <v>5</v>
      </c>
      <c r="O6" s="1">
        <v>4</v>
      </c>
      <c r="P6" s="1" t="s">
        <v>45</v>
      </c>
    </row>
    <row r="7" spans="1:16">
      <c r="A7" s="1" t="s">
        <v>90</v>
      </c>
      <c r="B7" s="1" t="s">
        <v>564</v>
      </c>
      <c r="C7" s="1" t="s">
        <v>51</v>
      </c>
      <c r="D7" s="1" t="s">
        <v>50</v>
      </c>
      <c r="E7" s="1" t="s">
        <v>49</v>
      </c>
      <c r="F7" s="1" t="s">
        <v>28</v>
      </c>
      <c r="G7" s="1" t="s">
        <v>450</v>
      </c>
      <c r="H7" s="1" t="s">
        <v>27</v>
      </c>
      <c r="I7" s="1" t="s">
        <v>449</v>
      </c>
      <c r="J7" s="1" t="s">
        <v>29</v>
      </c>
      <c r="K7" s="1">
        <v>4</v>
      </c>
      <c r="L7" s="1">
        <v>4</v>
      </c>
      <c r="M7" s="1">
        <v>3</v>
      </c>
      <c r="N7" s="1">
        <v>4</v>
      </c>
      <c r="O7" s="1">
        <v>4</v>
      </c>
      <c r="P7" s="1" t="s">
        <v>581</v>
      </c>
    </row>
    <row r="8" spans="1:16">
      <c r="A8" s="1" t="s">
        <v>87</v>
      </c>
      <c r="B8" s="1" t="s">
        <v>564</v>
      </c>
      <c r="C8" s="1" t="s">
        <v>51</v>
      </c>
      <c r="D8" s="1" t="s">
        <v>50</v>
      </c>
      <c r="E8" s="1" t="s">
        <v>49</v>
      </c>
      <c r="F8" s="1" t="s">
        <v>28</v>
      </c>
      <c r="G8" s="1" t="s">
        <v>450</v>
      </c>
      <c r="H8" s="1" t="s">
        <v>27</v>
      </c>
      <c r="I8" s="1" t="s">
        <v>449</v>
      </c>
      <c r="J8" s="1" t="s">
        <v>29</v>
      </c>
      <c r="K8" s="1">
        <v>6</v>
      </c>
      <c r="L8" s="1">
        <v>6</v>
      </c>
      <c r="M8" s="1">
        <v>6</v>
      </c>
      <c r="N8" s="1">
        <v>6</v>
      </c>
      <c r="O8" s="1">
        <v>6</v>
      </c>
      <c r="P8" s="1" t="s">
        <v>45</v>
      </c>
    </row>
    <row r="9" spans="1:16">
      <c r="A9" s="1" t="s">
        <v>83</v>
      </c>
      <c r="B9" s="1" t="s">
        <v>564</v>
      </c>
      <c r="C9" s="1" t="s">
        <v>51</v>
      </c>
      <c r="D9" s="1" t="s">
        <v>50</v>
      </c>
      <c r="E9" s="1" t="s">
        <v>49</v>
      </c>
      <c r="F9" s="1" t="s">
        <v>28</v>
      </c>
      <c r="G9" s="1" t="s">
        <v>450</v>
      </c>
      <c r="H9" s="1" t="s">
        <v>27</v>
      </c>
      <c r="I9" s="1" t="s">
        <v>449</v>
      </c>
      <c r="J9" s="1" t="s">
        <v>29</v>
      </c>
      <c r="K9" s="1">
        <v>6</v>
      </c>
      <c r="L9" s="1">
        <v>6</v>
      </c>
      <c r="M9" s="1">
        <v>6</v>
      </c>
      <c r="N9" s="1">
        <v>6</v>
      </c>
      <c r="O9" s="1">
        <v>6</v>
      </c>
      <c r="P9" s="1" t="s">
        <v>580</v>
      </c>
    </row>
    <row r="10" spans="1:16">
      <c r="A10" s="1" t="s">
        <v>79</v>
      </c>
      <c r="B10" s="1" t="s">
        <v>564</v>
      </c>
      <c r="C10" s="1" t="s">
        <v>51</v>
      </c>
      <c r="D10" s="1" t="s">
        <v>50</v>
      </c>
      <c r="E10" s="1" t="s">
        <v>49</v>
      </c>
      <c r="F10" s="1" t="s">
        <v>28</v>
      </c>
      <c r="G10" s="1" t="s">
        <v>450</v>
      </c>
      <c r="H10" s="1" t="s">
        <v>27</v>
      </c>
      <c r="I10" s="1" t="s">
        <v>449</v>
      </c>
      <c r="J10" s="1" t="s">
        <v>29</v>
      </c>
      <c r="K10" s="1">
        <v>5</v>
      </c>
      <c r="L10" s="1">
        <v>6</v>
      </c>
      <c r="M10" s="1">
        <v>5</v>
      </c>
      <c r="N10" s="1">
        <v>6</v>
      </c>
      <c r="O10" s="1">
        <v>6</v>
      </c>
      <c r="P10" s="1" t="s">
        <v>579</v>
      </c>
    </row>
    <row r="11" spans="1:16">
      <c r="A11" s="1" t="s">
        <v>109</v>
      </c>
      <c r="B11" s="1" t="s">
        <v>564</v>
      </c>
      <c r="C11" s="1" t="s">
        <v>51</v>
      </c>
      <c r="D11" s="1" t="s">
        <v>50</v>
      </c>
      <c r="E11" s="1" t="s">
        <v>49</v>
      </c>
      <c r="F11" s="1" t="s">
        <v>28</v>
      </c>
      <c r="G11" s="1" t="s">
        <v>450</v>
      </c>
      <c r="H11" s="1" t="s">
        <v>27</v>
      </c>
      <c r="I11" s="1" t="s">
        <v>449</v>
      </c>
      <c r="J11" s="1" t="s">
        <v>29</v>
      </c>
      <c r="K11" s="1">
        <v>5</v>
      </c>
      <c r="L11" s="1">
        <v>5</v>
      </c>
      <c r="M11" s="1">
        <v>4</v>
      </c>
      <c r="N11" s="1">
        <v>6</v>
      </c>
      <c r="O11" s="1">
        <v>6</v>
      </c>
      <c r="P11" s="1" t="s">
        <v>45</v>
      </c>
    </row>
    <row r="12" spans="1:16">
      <c r="A12" s="1" t="s">
        <v>105</v>
      </c>
      <c r="B12" s="1" t="s">
        <v>564</v>
      </c>
      <c r="C12" s="1" t="s">
        <v>51</v>
      </c>
      <c r="D12" s="1" t="s">
        <v>50</v>
      </c>
      <c r="E12" s="1" t="s">
        <v>49</v>
      </c>
      <c r="F12" s="1" t="s">
        <v>28</v>
      </c>
      <c r="G12" s="1" t="s">
        <v>450</v>
      </c>
      <c r="H12" s="1" t="s">
        <v>27</v>
      </c>
      <c r="I12" s="1" t="s">
        <v>449</v>
      </c>
      <c r="J12" s="1" t="s">
        <v>29</v>
      </c>
      <c r="K12" s="1">
        <v>5</v>
      </c>
      <c r="L12" s="1">
        <v>5</v>
      </c>
      <c r="M12" s="1">
        <v>6</v>
      </c>
      <c r="N12" s="1">
        <v>6</v>
      </c>
      <c r="O12" s="1">
        <v>6</v>
      </c>
      <c r="P12" s="1" t="s">
        <v>45</v>
      </c>
    </row>
    <row r="13" spans="1:16">
      <c r="A13" s="1" t="s">
        <v>101</v>
      </c>
      <c r="B13" s="1" t="s">
        <v>564</v>
      </c>
      <c r="C13" s="1" t="s">
        <v>51</v>
      </c>
      <c r="D13" s="1" t="s">
        <v>50</v>
      </c>
      <c r="E13" s="1" t="s">
        <v>49</v>
      </c>
      <c r="F13" s="1" t="s">
        <v>28</v>
      </c>
      <c r="G13" s="1" t="s">
        <v>450</v>
      </c>
      <c r="H13" s="1" t="s">
        <v>27</v>
      </c>
      <c r="I13" s="1" t="s">
        <v>449</v>
      </c>
      <c r="J13" s="1" t="s">
        <v>29</v>
      </c>
      <c r="K13" s="1">
        <v>6</v>
      </c>
      <c r="L13" s="1">
        <v>6</v>
      </c>
      <c r="M13" s="1">
        <v>6</v>
      </c>
      <c r="N13" s="1">
        <v>6</v>
      </c>
      <c r="O13" s="1">
        <v>6</v>
      </c>
      <c r="P13" s="1" t="s">
        <v>45</v>
      </c>
    </row>
    <row r="14" spans="1:16">
      <c r="A14" s="1" t="s">
        <v>98</v>
      </c>
      <c r="B14" s="1" t="s">
        <v>564</v>
      </c>
      <c r="C14" s="1" t="s">
        <v>51</v>
      </c>
      <c r="D14" s="1" t="s">
        <v>50</v>
      </c>
      <c r="E14" s="1" t="s">
        <v>49</v>
      </c>
      <c r="F14" s="1" t="s">
        <v>28</v>
      </c>
      <c r="G14" s="1" t="s">
        <v>450</v>
      </c>
      <c r="H14" s="1" t="s">
        <v>27</v>
      </c>
      <c r="I14" s="1" t="s">
        <v>449</v>
      </c>
      <c r="J14" s="1" t="s">
        <v>29</v>
      </c>
      <c r="K14" s="1">
        <v>5</v>
      </c>
      <c r="L14" s="1">
        <v>6</v>
      </c>
      <c r="M14" s="1">
        <v>6</v>
      </c>
      <c r="N14" s="1">
        <v>6</v>
      </c>
      <c r="O14" s="1">
        <v>5</v>
      </c>
      <c r="P14" s="1" t="s">
        <v>45</v>
      </c>
    </row>
    <row r="15" spans="1:16">
      <c r="A15" s="1" t="s">
        <v>94</v>
      </c>
      <c r="B15" s="1" t="s">
        <v>564</v>
      </c>
      <c r="C15" s="1" t="s">
        <v>51</v>
      </c>
      <c r="D15" s="1" t="s">
        <v>50</v>
      </c>
      <c r="E15" s="1" t="s">
        <v>49</v>
      </c>
      <c r="F15" s="1" t="s">
        <v>28</v>
      </c>
      <c r="G15" s="1" t="s">
        <v>450</v>
      </c>
      <c r="H15" s="1" t="s">
        <v>27</v>
      </c>
      <c r="I15" s="1" t="s">
        <v>449</v>
      </c>
      <c r="J15" s="1" t="s">
        <v>29</v>
      </c>
      <c r="K15" s="1">
        <v>6</v>
      </c>
      <c r="L15" s="1">
        <v>6</v>
      </c>
      <c r="M15" s="1">
        <v>6</v>
      </c>
      <c r="N15" s="1">
        <v>6</v>
      </c>
      <c r="O15" s="1">
        <v>6</v>
      </c>
      <c r="P15" s="1" t="s">
        <v>578</v>
      </c>
    </row>
    <row r="16" spans="1:16">
      <c r="K16" s="1">
        <f>AVERAGE(K2:K15)</f>
        <v>5.4285714285714288</v>
      </c>
      <c r="L16" s="1">
        <f>AVERAGE(L2:L15)</f>
        <v>5.6428571428571432</v>
      </c>
      <c r="M16" s="1">
        <f>AVERAGE(M2:M15)</f>
        <v>5.3571428571428568</v>
      </c>
      <c r="N16" s="1">
        <f>AVERAGE(N2:N15)</f>
        <v>5.7857142857142856</v>
      </c>
      <c r="O16" s="1">
        <f>AVERAGE(O2:O15)</f>
        <v>5.5714285714285712</v>
      </c>
    </row>
  </sheetData>
  <pageMargins left="0.7" right="0.7" top="0.75" bottom="0.75" header="0.3" footer="0.3"/>
  <pageSetup orientation="portrait" horizontalDpi="0" verticalDpi="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56E86-C39A-9A4C-8585-76DE418CDCC8}">
  <dimension ref="A1:V12"/>
  <sheetViews>
    <sheetView topLeftCell="D1" workbookViewId="0">
      <selection activeCell="O42" sqref="O42"/>
    </sheetView>
  </sheetViews>
  <sheetFormatPr baseColWidth="10" defaultColWidth="8.83203125" defaultRowHeight="15"/>
  <cols>
    <col min="1" max="1" width="15.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1640625" style="1" bestFit="1" customWidth="1"/>
    <col min="10" max="10" width="17.83203125" style="1" bestFit="1" customWidth="1"/>
    <col min="11" max="21" width="10.5" style="1" customWidth="1"/>
    <col min="22" max="22" width="255" style="1" bestFit="1" customWidth="1"/>
    <col min="23" max="16384" width="8.83203125" style="1"/>
  </cols>
  <sheetData>
    <row r="1" spans="1:22">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153</v>
      </c>
    </row>
    <row r="2" spans="1:22">
      <c r="A2" s="1" t="s">
        <v>109</v>
      </c>
      <c r="B2" s="1" t="s">
        <v>585</v>
      </c>
      <c r="C2" s="1" t="s">
        <v>51</v>
      </c>
      <c r="D2" s="1" t="s">
        <v>50</v>
      </c>
      <c r="E2" s="1" t="s">
        <v>49</v>
      </c>
      <c r="F2" s="1" t="s">
        <v>44</v>
      </c>
      <c r="G2" s="1" t="s">
        <v>48</v>
      </c>
      <c r="H2" s="1" t="s">
        <v>231</v>
      </c>
      <c r="I2" s="1" t="s">
        <v>305</v>
      </c>
      <c r="J2" s="1" t="s">
        <v>29</v>
      </c>
      <c r="K2" s="1">
        <v>5</v>
      </c>
      <c r="L2" s="1">
        <v>5</v>
      </c>
      <c r="M2" s="1">
        <v>5</v>
      </c>
      <c r="N2" s="1">
        <v>5</v>
      </c>
      <c r="O2" s="1">
        <v>5</v>
      </c>
      <c r="P2" s="1">
        <v>5</v>
      </c>
      <c r="Q2" s="1">
        <v>5</v>
      </c>
      <c r="R2" s="1">
        <v>5</v>
      </c>
      <c r="S2" s="1">
        <v>5</v>
      </c>
      <c r="T2" s="1">
        <v>5</v>
      </c>
      <c r="U2" s="1">
        <v>5</v>
      </c>
      <c r="V2" s="1" t="s">
        <v>592</v>
      </c>
    </row>
    <row r="3" spans="1:22">
      <c r="A3" s="1" t="s">
        <v>105</v>
      </c>
      <c r="B3" s="1" t="s">
        <v>585</v>
      </c>
      <c r="C3" s="1" t="s">
        <v>51</v>
      </c>
      <c r="D3" s="1" t="s">
        <v>50</v>
      </c>
      <c r="E3" s="1" t="s">
        <v>49</v>
      </c>
      <c r="F3" s="1" t="s">
        <v>44</v>
      </c>
      <c r="G3" s="1" t="s">
        <v>48</v>
      </c>
      <c r="H3" s="1" t="s">
        <v>231</v>
      </c>
      <c r="I3" s="1" t="s">
        <v>305</v>
      </c>
      <c r="J3" s="1" t="s">
        <v>29</v>
      </c>
      <c r="K3" s="1">
        <v>6</v>
      </c>
      <c r="L3" s="1">
        <v>6</v>
      </c>
      <c r="M3" s="1">
        <v>5</v>
      </c>
      <c r="N3" s="1">
        <v>6</v>
      </c>
      <c r="O3" s="1">
        <v>5</v>
      </c>
      <c r="P3" s="1">
        <v>6</v>
      </c>
      <c r="Q3" s="1">
        <v>6</v>
      </c>
      <c r="R3" s="1">
        <v>6</v>
      </c>
      <c r="S3" s="1">
        <v>6</v>
      </c>
      <c r="T3" s="1">
        <v>6</v>
      </c>
      <c r="U3" s="1">
        <v>5</v>
      </c>
      <c r="V3" s="1" t="s">
        <v>45</v>
      </c>
    </row>
    <row r="4" spans="1:22">
      <c r="A4" s="1" t="s">
        <v>101</v>
      </c>
      <c r="B4" s="1" t="s">
        <v>585</v>
      </c>
      <c r="C4" s="1" t="s">
        <v>51</v>
      </c>
      <c r="D4" s="1" t="s">
        <v>50</v>
      </c>
      <c r="E4" s="1" t="s">
        <v>49</v>
      </c>
      <c r="F4" s="1" t="s">
        <v>44</v>
      </c>
      <c r="G4" s="1" t="s">
        <v>48</v>
      </c>
      <c r="H4" s="1" t="s">
        <v>231</v>
      </c>
      <c r="I4" s="1" t="s">
        <v>305</v>
      </c>
      <c r="J4" s="1" t="s">
        <v>29</v>
      </c>
      <c r="K4" s="1">
        <v>6</v>
      </c>
      <c r="L4" s="1">
        <v>6</v>
      </c>
      <c r="M4" s="1">
        <v>6</v>
      </c>
      <c r="N4" s="1">
        <v>6</v>
      </c>
      <c r="O4" s="1">
        <v>6</v>
      </c>
      <c r="P4" s="1">
        <v>6</v>
      </c>
      <c r="Q4" s="1">
        <v>6</v>
      </c>
      <c r="R4" s="1">
        <v>6</v>
      </c>
      <c r="S4" s="1">
        <v>6</v>
      </c>
      <c r="T4" s="1">
        <v>6</v>
      </c>
      <c r="U4" s="1">
        <v>6</v>
      </c>
      <c r="V4" s="1" t="s">
        <v>591</v>
      </c>
    </row>
    <row r="5" spans="1:22">
      <c r="A5" s="1" t="s">
        <v>98</v>
      </c>
      <c r="B5" s="1" t="s">
        <v>585</v>
      </c>
      <c r="C5" s="1" t="s">
        <v>51</v>
      </c>
      <c r="D5" s="1" t="s">
        <v>50</v>
      </c>
      <c r="E5" s="1" t="s">
        <v>49</v>
      </c>
      <c r="F5" s="1" t="s">
        <v>44</v>
      </c>
      <c r="G5" s="1" t="s">
        <v>48</v>
      </c>
      <c r="H5" s="1" t="s">
        <v>231</v>
      </c>
      <c r="I5" s="1" t="s">
        <v>305</v>
      </c>
      <c r="J5" s="1" t="s">
        <v>29</v>
      </c>
      <c r="K5" s="1">
        <v>6</v>
      </c>
      <c r="L5" s="1">
        <v>6</v>
      </c>
      <c r="M5" s="1">
        <v>6</v>
      </c>
      <c r="N5" s="1">
        <v>6</v>
      </c>
      <c r="O5" s="1">
        <v>6</v>
      </c>
      <c r="P5" s="1">
        <v>6</v>
      </c>
      <c r="Q5" s="1">
        <v>6</v>
      </c>
      <c r="R5" s="1">
        <v>6</v>
      </c>
      <c r="S5" s="1">
        <v>6</v>
      </c>
      <c r="T5" s="1">
        <v>6</v>
      </c>
      <c r="U5" s="1">
        <v>6</v>
      </c>
      <c r="V5" s="1" t="s">
        <v>590</v>
      </c>
    </row>
    <row r="6" spans="1:22">
      <c r="A6" s="1" t="s">
        <v>94</v>
      </c>
      <c r="B6" s="1" t="s">
        <v>585</v>
      </c>
      <c r="C6" s="1" t="s">
        <v>51</v>
      </c>
      <c r="D6" s="1" t="s">
        <v>50</v>
      </c>
      <c r="E6" s="1" t="s">
        <v>49</v>
      </c>
      <c r="F6" s="1" t="s">
        <v>44</v>
      </c>
      <c r="G6" s="1" t="s">
        <v>48</v>
      </c>
      <c r="H6" s="1" t="s">
        <v>231</v>
      </c>
      <c r="I6" s="1" t="s">
        <v>305</v>
      </c>
      <c r="J6" s="1" t="s">
        <v>29</v>
      </c>
      <c r="K6" s="1">
        <v>6</v>
      </c>
      <c r="L6" s="1">
        <v>6</v>
      </c>
      <c r="M6" s="1">
        <v>6</v>
      </c>
      <c r="N6" s="1">
        <v>6</v>
      </c>
      <c r="O6" s="1">
        <v>6</v>
      </c>
      <c r="P6" s="1">
        <v>6</v>
      </c>
      <c r="Q6" s="1">
        <v>6</v>
      </c>
      <c r="R6" s="1">
        <v>6</v>
      </c>
      <c r="S6" s="1">
        <v>6</v>
      </c>
      <c r="T6" s="1">
        <v>6</v>
      </c>
      <c r="U6" s="1">
        <v>6</v>
      </c>
      <c r="V6" s="1" t="s">
        <v>589</v>
      </c>
    </row>
    <row r="7" spans="1:22">
      <c r="A7" s="1" t="s">
        <v>90</v>
      </c>
      <c r="B7" s="1" t="s">
        <v>585</v>
      </c>
      <c r="C7" s="1" t="s">
        <v>51</v>
      </c>
      <c r="D7" s="1" t="s">
        <v>50</v>
      </c>
      <c r="E7" s="1" t="s">
        <v>49</v>
      </c>
      <c r="F7" s="1" t="s">
        <v>44</v>
      </c>
      <c r="G7" s="1" t="s">
        <v>48</v>
      </c>
      <c r="H7" s="1" t="s">
        <v>231</v>
      </c>
      <c r="I7" s="1" t="s">
        <v>305</v>
      </c>
      <c r="J7" s="1" t="s">
        <v>29</v>
      </c>
      <c r="K7" s="1">
        <v>6</v>
      </c>
      <c r="L7" s="1">
        <v>6</v>
      </c>
      <c r="M7" s="1">
        <v>6</v>
      </c>
      <c r="N7" s="1">
        <v>6</v>
      </c>
      <c r="O7" s="1">
        <v>6</v>
      </c>
      <c r="P7" s="1">
        <v>6</v>
      </c>
      <c r="Q7" s="1">
        <v>6</v>
      </c>
      <c r="R7" s="1">
        <v>6</v>
      </c>
      <c r="S7" s="1">
        <v>6</v>
      </c>
      <c r="T7" s="1">
        <v>6</v>
      </c>
      <c r="U7" s="1">
        <v>6</v>
      </c>
      <c r="V7" s="1" t="s">
        <v>588</v>
      </c>
    </row>
    <row r="8" spans="1:22">
      <c r="A8" s="1" t="s">
        <v>87</v>
      </c>
      <c r="B8" s="1" t="s">
        <v>585</v>
      </c>
      <c r="C8" s="1" t="s">
        <v>51</v>
      </c>
      <c r="D8" s="1" t="s">
        <v>50</v>
      </c>
      <c r="E8" s="1" t="s">
        <v>49</v>
      </c>
      <c r="F8" s="1" t="s">
        <v>44</v>
      </c>
      <c r="G8" s="1" t="s">
        <v>48</v>
      </c>
      <c r="H8" s="1" t="s">
        <v>231</v>
      </c>
      <c r="I8" s="1" t="s">
        <v>305</v>
      </c>
      <c r="J8" s="1" t="s">
        <v>29</v>
      </c>
      <c r="K8" s="1">
        <v>6</v>
      </c>
      <c r="L8" s="1">
        <v>6</v>
      </c>
      <c r="M8" s="1">
        <v>6</v>
      </c>
      <c r="N8" s="1">
        <v>6</v>
      </c>
      <c r="O8" s="1">
        <v>6</v>
      </c>
      <c r="P8" s="1">
        <v>6</v>
      </c>
      <c r="Q8" s="1">
        <v>6</v>
      </c>
      <c r="R8" s="1">
        <v>5</v>
      </c>
      <c r="S8" s="1">
        <v>5</v>
      </c>
      <c r="T8" s="1">
        <v>6</v>
      </c>
      <c r="U8" s="1">
        <v>6</v>
      </c>
      <c r="V8" s="1" t="s">
        <v>45</v>
      </c>
    </row>
    <row r="9" spans="1:22">
      <c r="A9" s="1" t="s">
        <v>83</v>
      </c>
      <c r="B9" s="1" t="s">
        <v>585</v>
      </c>
      <c r="C9" s="1" t="s">
        <v>51</v>
      </c>
      <c r="D9" s="1" t="s">
        <v>50</v>
      </c>
      <c r="E9" s="1" t="s">
        <v>49</v>
      </c>
      <c r="F9" s="1" t="s">
        <v>44</v>
      </c>
      <c r="G9" s="1" t="s">
        <v>48</v>
      </c>
      <c r="H9" s="1" t="s">
        <v>231</v>
      </c>
      <c r="I9" s="1" t="s">
        <v>305</v>
      </c>
      <c r="J9" s="1" t="s">
        <v>29</v>
      </c>
      <c r="K9" s="1">
        <v>5</v>
      </c>
      <c r="L9" s="1">
        <v>5</v>
      </c>
      <c r="M9" s="1">
        <v>5</v>
      </c>
      <c r="N9" s="1">
        <v>5</v>
      </c>
      <c r="O9" s="1">
        <v>5</v>
      </c>
      <c r="P9" s="1">
        <v>5</v>
      </c>
      <c r="Q9" s="1">
        <v>5</v>
      </c>
      <c r="R9" s="1">
        <v>5</v>
      </c>
      <c r="S9" s="1">
        <v>5</v>
      </c>
      <c r="T9" s="1">
        <v>5</v>
      </c>
      <c r="U9" s="1">
        <v>5</v>
      </c>
      <c r="V9" s="1" t="s">
        <v>587</v>
      </c>
    </row>
    <row r="10" spans="1:22">
      <c r="A10" s="1" t="s">
        <v>79</v>
      </c>
      <c r="B10" s="1" t="s">
        <v>585</v>
      </c>
      <c r="C10" s="1" t="s">
        <v>51</v>
      </c>
      <c r="D10" s="1" t="s">
        <v>50</v>
      </c>
      <c r="E10" s="1" t="s">
        <v>49</v>
      </c>
      <c r="F10" s="1" t="s">
        <v>44</v>
      </c>
      <c r="G10" s="1" t="s">
        <v>48</v>
      </c>
      <c r="H10" s="1" t="s">
        <v>231</v>
      </c>
      <c r="I10" s="1" t="s">
        <v>305</v>
      </c>
      <c r="J10" s="1" t="s">
        <v>29</v>
      </c>
      <c r="K10" s="1">
        <v>6</v>
      </c>
      <c r="L10" s="1">
        <v>5</v>
      </c>
      <c r="M10" s="1">
        <v>6</v>
      </c>
      <c r="N10" s="1">
        <v>6</v>
      </c>
      <c r="O10" s="1">
        <v>6</v>
      </c>
      <c r="P10" s="1">
        <v>6</v>
      </c>
      <c r="Q10" s="1">
        <v>5</v>
      </c>
      <c r="R10" s="1">
        <v>5</v>
      </c>
      <c r="S10" s="1">
        <v>5</v>
      </c>
      <c r="T10" s="1">
        <v>6</v>
      </c>
      <c r="U10" s="1">
        <v>5</v>
      </c>
      <c r="V10" s="1" t="s">
        <v>586</v>
      </c>
    </row>
    <row r="11" spans="1:22">
      <c r="A11" s="1" t="s">
        <v>78</v>
      </c>
      <c r="B11" s="1" t="s">
        <v>585</v>
      </c>
      <c r="C11" s="1" t="s">
        <v>51</v>
      </c>
      <c r="D11" s="1" t="s">
        <v>50</v>
      </c>
      <c r="E11" s="1" t="s">
        <v>49</v>
      </c>
      <c r="F11" s="1" t="s">
        <v>44</v>
      </c>
      <c r="G11" s="1" t="s">
        <v>48</v>
      </c>
      <c r="H11" s="1" t="s">
        <v>231</v>
      </c>
      <c r="I11" s="1" t="s">
        <v>305</v>
      </c>
      <c r="J11" s="1" t="s">
        <v>29</v>
      </c>
      <c r="K11" s="1">
        <v>5</v>
      </c>
      <c r="L11" s="1">
        <v>4</v>
      </c>
      <c r="M11" s="1">
        <v>5</v>
      </c>
      <c r="N11" s="1">
        <v>5</v>
      </c>
      <c r="O11" s="1">
        <v>3</v>
      </c>
      <c r="P11" s="1">
        <v>5</v>
      </c>
      <c r="Q11" s="1">
        <v>5</v>
      </c>
      <c r="R11" s="1">
        <v>5</v>
      </c>
      <c r="S11" s="1">
        <v>4</v>
      </c>
      <c r="T11" s="1">
        <v>4</v>
      </c>
      <c r="U11" s="1">
        <v>4</v>
      </c>
      <c r="V11" s="1" t="s">
        <v>45</v>
      </c>
    </row>
    <row r="12" spans="1:22">
      <c r="K12" s="1">
        <f t="shared" ref="K12:U12" si="0">AVERAGE(K2:K11)</f>
        <v>5.7</v>
      </c>
      <c r="L12" s="1">
        <f t="shared" si="0"/>
        <v>5.5</v>
      </c>
      <c r="M12" s="1">
        <f t="shared" si="0"/>
        <v>5.6</v>
      </c>
      <c r="N12" s="1">
        <f t="shared" si="0"/>
        <v>5.7</v>
      </c>
      <c r="O12" s="1">
        <f t="shared" si="0"/>
        <v>5.4</v>
      </c>
      <c r="P12" s="1">
        <f t="shared" si="0"/>
        <v>5.7</v>
      </c>
      <c r="Q12" s="1">
        <f t="shared" si="0"/>
        <v>5.6</v>
      </c>
      <c r="R12" s="1">
        <f t="shared" si="0"/>
        <v>5.5</v>
      </c>
      <c r="S12" s="1">
        <f t="shared" si="0"/>
        <v>5.4</v>
      </c>
      <c r="T12" s="1">
        <f t="shared" si="0"/>
        <v>5.6</v>
      </c>
      <c r="U12" s="1">
        <f t="shared" si="0"/>
        <v>5.4</v>
      </c>
    </row>
  </sheetData>
  <pageMargins left="0.7" right="0.7" top="0.75" bottom="0.75" header="0.3" footer="0.3"/>
  <pageSetup orientation="portrait" horizontalDpi="0" verticalDpi="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467-C39F-2549-94DD-00F4E4F74617}">
  <dimension ref="A1:P5"/>
  <sheetViews>
    <sheetView topLeftCell="J1" workbookViewId="0">
      <selection activeCell="M5" sqref="M5:O5"/>
    </sheetView>
  </sheetViews>
  <sheetFormatPr baseColWidth="10" defaultColWidth="8.83203125" defaultRowHeight="15"/>
  <cols>
    <col min="1" max="1" width="14.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 style="1" bestFit="1" customWidth="1"/>
    <col min="10" max="10" width="23.6640625" style="1" bestFit="1" customWidth="1"/>
    <col min="11" max="15" width="8.6640625" style="1" customWidth="1"/>
    <col min="16" max="16" width="211.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585</v>
      </c>
      <c r="C2" s="1" t="s">
        <v>51</v>
      </c>
      <c r="D2" s="1" t="s">
        <v>50</v>
      </c>
      <c r="E2" s="1" t="s">
        <v>49</v>
      </c>
      <c r="F2" s="1" t="s">
        <v>28</v>
      </c>
      <c r="G2" s="1" t="s">
        <v>293</v>
      </c>
      <c r="H2" s="1" t="s">
        <v>227</v>
      </c>
      <c r="I2" s="1" t="s">
        <v>522</v>
      </c>
      <c r="J2" s="1" t="s">
        <v>263</v>
      </c>
      <c r="K2" s="1">
        <v>6</v>
      </c>
      <c r="L2" s="1">
        <v>6</v>
      </c>
      <c r="M2" s="1">
        <v>6</v>
      </c>
      <c r="N2" s="1">
        <v>6</v>
      </c>
      <c r="O2" s="1">
        <v>6</v>
      </c>
      <c r="P2" s="1" t="s">
        <v>594</v>
      </c>
    </row>
    <row r="3" spans="1:16">
      <c r="A3" s="1" t="s">
        <v>105</v>
      </c>
      <c r="B3" s="1" t="s">
        <v>585</v>
      </c>
      <c r="C3" s="1" t="s">
        <v>51</v>
      </c>
      <c r="D3" s="1" t="s">
        <v>50</v>
      </c>
      <c r="E3" s="1" t="s">
        <v>49</v>
      </c>
      <c r="F3" s="1" t="s">
        <v>28</v>
      </c>
      <c r="G3" s="1" t="s">
        <v>293</v>
      </c>
      <c r="H3" s="1" t="s">
        <v>227</v>
      </c>
      <c r="I3" s="1" t="s">
        <v>522</v>
      </c>
      <c r="J3" s="1" t="s">
        <v>263</v>
      </c>
      <c r="K3" s="1">
        <v>6</v>
      </c>
      <c r="L3" s="1">
        <v>6</v>
      </c>
      <c r="M3" s="1">
        <v>6</v>
      </c>
      <c r="N3" s="1">
        <v>6</v>
      </c>
      <c r="O3" s="1">
        <v>6</v>
      </c>
      <c r="P3" s="1" t="s">
        <v>593</v>
      </c>
    </row>
    <row r="4" spans="1:16">
      <c r="A4" s="1" t="s">
        <v>101</v>
      </c>
      <c r="B4" s="1" t="s">
        <v>585</v>
      </c>
      <c r="C4" s="1" t="s">
        <v>51</v>
      </c>
      <c r="D4" s="1" t="s">
        <v>50</v>
      </c>
      <c r="E4" s="1" t="s">
        <v>49</v>
      </c>
      <c r="F4" s="1" t="s">
        <v>28</v>
      </c>
      <c r="G4" s="1" t="s">
        <v>293</v>
      </c>
      <c r="H4" s="1" t="s">
        <v>227</v>
      </c>
      <c r="I4" s="1" t="s">
        <v>522</v>
      </c>
      <c r="J4" s="1" t="s">
        <v>263</v>
      </c>
      <c r="K4" s="1">
        <v>5</v>
      </c>
      <c r="L4" s="1">
        <v>5</v>
      </c>
      <c r="M4" s="1">
        <v>5</v>
      </c>
      <c r="N4" s="1">
        <v>5</v>
      </c>
      <c r="O4" s="1">
        <v>4</v>
      </c>
      <c r="P4" s="1" t="s">
        <v>45</v>
      </c>
    </row>
    <row r="5" spans="1:16">
      <c r="K5" s="1">
        <f>AVERAGE(K2:K4)</f>
        <v>5.666666666666667</v>
      </c>
      <c r="L5" s="1">
        <f>AVERAGE(L2:L4)</f>
        <v>5.666666666666667</v>
      </c>
      <c r="M5" s="1">
        <f>AVERAGE(M2:M4)</f>
        <v>5.666666666666667</v>
      </c>
      <c r="N5" s="1">
        <f>AVERAGE(N2:N4)</f>
        <v>5.666666666666667</v>
      </c>
      <c r="O5" s="1">
        <f>AVERAGE(O2:O4)</f>
        <v>5.333333333333333</v>
      </c>
    </row>
  </sheetData>
  <pageMargins left="0.7" right="0.7" top="0.75" bottom="0.75" header="0.3" footer="0.3"/>
  <pageSetup orientation="portrait" horizontalDpi="0" verticalDpi="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4F5B-366E-1B4E-ACEE-91CF0F0C6514}">
  <dimension ref="A1:P10"/>
  <sheetViews>
    <sheetView topLeftCell="D1" workbookViewId="0">
      <selection activeCell="M10" sqref="M10:O10"/>
    </sheetView>
  </sheetViews>
  <sheetFormatPr baseColWidth="10" defaultColWidth="8.83203125" defaultRowHeight="15"/>
  <cols>
    <col min="1" max="1" width="14.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19.83203125" style="1" bestFit="1" customWidth="1"/>
    <col min="11" max="14" width="9.5" style="1" customWidth="1"/>
    <col min="15" max="15" width="12.1640625" style="1" customWidth="1"/>
    <col min="16" max="16" width="255" style="1" bestFit="1" customWidth="1"/>
    <col min="17" max="16384" width="8.83203125" style="1"/>
  </cols>
  <sheetData>
    <row r="1" spans="1:16">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153</v>
      </c>
    </row>
    <row r="2" spans="1:16">
      <c r="A2" s="1" t="s">
        <v>109</v>
      </c>
      <c r="B2" s="1" t="s">
        <v>585</v>
      </c>
      <c r="C2" s="1" t="s">
        <v>51</v>
      </c>
      <c r="D2" s="1" t="s">
        <v>50</v>
      </c>
      <c r="E2" s="1" t="s">
        <v>49</v>
      </c>
      <c r="F2" s="1" t="s">
        <v>28</v>
      </c>
      <c r="G2" s="1" t="s">
        <v>353</v>
      </c>
      <c r="H2" s="1" t="s">
        <v>231</v>
      </c>
      <c r="I2" s="1" t="s">
        <v>352</v>
      </c>
      <c r="J2" s="1" t="s">
        <v>302</v>
      </c>
      <c r="K2" s="1">
        <v>5</v>
      </c>
      <c r="L2" s="1">
        <v>5</v>
      </c>
      <c r="M2" s="1">
        <v>5</v>
      </c>
      <c r="N2" s="1">
        <v>5</v>
      </c>
      <c r="O2" s="1">
        <v>5</v>
      </c>
      <c r="P2" s="1" t="s">
        <v>45</v>
      </c>
    </row>
    <row r="3" spans="1:16">
      <c r="A3" s="1" t="s">
        <v>105</v>
      </c>
      <c r="B3" s="1" t="s">
        <v>585</v>
      </c>
      <c r="C3" s="1" t="s">
        <v>51</v>
      </c>
      <c r="D3" s="1" t="s">
        <v>50</v>
      </c>
      <c r="E3" s="1" t="s">
        <v>49</v>
      </c>
      <c r="F3" s="1" t="s">
        <v>28</v>
      </c>
      <c r="G3" s="1" t="s">
        <v>353</v>
      </c>
      <c r="H3" s="1" t="s">
        <v>231</v>
      </c>
      <c r="I3" s="1" t="s">
        <v>352</v>
      </c>
      <c r="J3" s="1" t="s">
        <v>302</v>
      </c>
      <c r="K3" s="1">
        <v>5</v>
      </c>
      <c r="L3" s="1">
        <v>5</v>
      </c>
      <c r="M3" s="1">
        <v>5</v>
      </c>
      <c r="N3" s="1">
        <v>5</v>
      </c>
      <c r="O3" s="1">
        <v>5</v>
      </c>
      <c r="P3" s="1" t="s">
        <v>45</v>
      </c>
    </row>
    <row r="4" spans="1:16">
      <c r="A4" s="1" t="s">
        <v>101</v>
      </c>
      <c r="B4" s="1" t="s">
        <v>585</v>
      </c>
      <c r="C4" s="1" t="s">
        <v>51</v>
      </c>
      <c r="D4" s="1" t="s">
        <v>50</v>
      </c>
      <c r="E4" s="1" t="s">
        <v>49</v>
      </c>
      <c r="F4" s="1" t="s">
        <v>28</v>
      </c>
      <c r="G4" s="1" t="s">
        <v>353</v>
      </c>
      <c r="H4" s="1" t="s">
        <v>231</v>
      </c>
      <c r="I4" s="1" t="s">
        <v>352</v>
      </c>
      <c r="J4" s="1" t="s">
        <v>302</v>
      </c>
      <c r="K4" s="1">
        <v>4</v>
      </c>
      <c r="L4" s="1">
        <v>3</v>
      </c>
      <c r="M4" s="1">
        <v>4</v>
      </c>
      <c r="N4" s="1">
        <v>3</v>
      </c>
      <c r="O4" s="1">
        <v>2</v>
      </c>
      <c r="P4" s="1" t="s">
        <v>600</v>
      </c>
    </row>
    <row r="5" spans="1:16">
      <c r="A5" s="1" t="s">
        <v>98</v>
      </c>
      <c r="B5" s="1" t="s">
        <v>585</v>
      </c>
      <c r="C5" s="1" t="s">
        <v>51</v>
      </c>
      <c r="D5" s="1" t="s">
        <v>50</v>
      </c>
      <c r="E5" s="1" t="s">
        <v>49</v>
      </c>
      <c r="F5" s="1" t="s">
        <v>28</v>
      </c>
      <c r="G5" s="1" t="s">
        <v>353</v>
      </c>
      <c r="H5" s="1" t="s">
        <v>231</v>
      </c>
      <c r="I5" s="1" t="s">
        <v>352</v>
      </c>
      <c r="J5" s="1" t="s">
        <v>302</v>
      </c>
      <c r="K5" s="1">
        <v>6</v>
      </c>
      <c r="L5" s="1">
        <v>6</v>
      </c>
      <c r="M5" s="1">
        <v>6</v>
      </c>
      <c r="N5" s="1">
        <v>6</v>
      </c>
      <c r="O5" s="1">
        <v>6</v>
      </c>
      <c r="P5" s="1" t="s">
        <v>599</v>
      </c>
    </row>
    <row r="6" spans="1:16">
      <c r="A6" s="1" t="s">
        <v>94</v>
      </c>
      <c r="B6" s="1" t="s">
        <v>585</v>
      </c>
      <c r="C6" s="1" t="s">
        <v>51</v>
      </c>
      <c r="D6" s="1" t="s">
        <v>50</v>
      </c>
      <c r="E6" s="1" t="s">
        <v>49</v>
      </c>
      <c r="F6" s="1" t="s">
        <v>28</v>
      </c>
      <c r="G6" s="1" t="s">
        <v>353</v>
      </c>
      <c r="H6" s="1" t="s">
        <v>231</v>
      </c>
      <c r="I6" s="1" t="s">
        <v>352</v>
      </c>
      <c r="J6" s="1" t="s">
        <v>302</v>
      </c>
      <c r="K6" s="1">
        <v>6</v>
      </c>
      <c r="L6" s="1">
        <v>5</v>
      </c>
      <c r="M6" s="1">
        <v>6</v>
      </c>
      <c r="N6" s="1">
        <v>6</v>
      </c>
      <c r="O6" s="1">
        <v>6</v>
      </c>
      <c r="P6" s="1" t="s">
        <v>598</v>
      </c>
    </row>
    <row r="7" spans="1:16">
      <c r="A7" s="1" t="s">
        <v>90</v>
      </c>
      <c r="B7" s="1" t="s">
        <v>585</v>
      </c>
      <c r="C7" s="1" t="s">
        <v>51</v>
      </c>
      <c r="D7" s="1" t="s">
        <v>50</v>
      </c>
      <c r="E7" s="1" t="s">
        <v>49</v>
      </c>
      <c r="F7" s="1" t="s">
        <v>28</v>
      </c>
      <c r="G7" s="1" t="s">
        <v>353</v>
      </c>
      <c r="H7" s="1" t="s">
        <v>231</v>
      </c>
      <c r="I7" s="1" t="s">
        <v>352</v>
      </c>
      <c r="J7" s="1" t="s">
        <v>302</v>
      </c>
      <c r="K7" s="1">
        <v>6</v>
      </c>
      <c r="L7" s="1">
        <v>6</v>
      </c>
      <c r="M7" s="1">
        <v>6</v>
      </c>
      <c r="N7" s="1">
        <v>6</v>
      </c>
      <c r="O7" s="1">
        <v>6</v>
      </c>
      <c r="P7" s="1" t="s">
        <v>597</v>
      </c>
    </row>
    <row r="8" spans="1:16">
      <c r="A8" s="1" t="s">
        <v>87</v>
      </c>
      <c r="B8" s="1" t="s">
        <v>585</v>
      </c>
      <c r="C8" s="1" t="s">
        <v>51</v>
      </c>
      <c r="D8" s="1" t="s">
        <v>50</v>
      </c>
      <c r="E8" s="1" t="s">
        <v>49</v>
      </c>
      <c r="F8" s="1" t="s">
        <v>28</v>
      </c>
      <c r="G8" s="1" t="s">
        <v>353</v>
      </c>
      <c r="H8" s="1" t="s">
        <v>231</v>
      </c>
      <c r="I8" s="1" t="s">
        <v>352</v>
      </c>
      <c r="J8" s="1" t="s">
        <v>302</v>
      </c>
      <c r="K8" s="1">
        <v>6</v>
      </c>
      <c r="L8" s="1">
        <v>6</v>
      </c>
      <c r="M8" s="1">
        <v>6</v>
      </c>
      <c r="N8" s="1">
        <v>6</v>
      </c>
      <c r="O8" s="1">
        <v>6</v>
      </c>
      <c r="P8" s="1" t="s">
        <v>596</v>
      </c>
    </row>
    <row r="9" spans="1:16">
      <c r="A9" s="1" t="s">
        <v>83</v>
      </c>
      <c r="B9" s="1" t="s">
        <v>585</v>
      </c>
      <c r="C9" s="1" t="s">
        <v>51</v>
      </c>
      <c r="D9" s="1" t="s">
        <v>50</v>
      </c>
      <c r="E9" s="1" t="s">
        <v>49</v>
      </c>
      <c r="F9" s="1" t="s">
        <v>28</v>
      </c>
      <c r="G9" s="1" t="s">
        <v>353</v>
      </c>
      <c r="H9" s="1" t="s">
        <v>231</v>
      </c>
      <c r="I9" s="1" t="s">
        <v>352</v>
      </c>
      <c r="J9" s="1" t="s">
        <v>302</v>
      </c>
      <c r="K9" s="1">
        <v>6</v>
      </c>
      <c r="L9" s="1">
        <v>6</v>
      </c>
      <c r="M9" s="1">
        <v>6</v>
      </c>
      <c r="N9" s="1">
        <v>6</v>
      </c>
      <c r="O9" s="1">
        <v>5</v>
      </c>
      <c r="P9" s="1" t="s">
        <v>595</v>
      </c>
    </row>
    <row r="10" spans="1:16">
      <c r="K10" s="1">
        <f>AVERAGE(K2:K9)</f>
        <v>5.5</v>
      </c>
      <c r="L10" s="1">
        <f>AVERAGE(L2:L9)</f>
        <v>5.25</v>
      </c>
      <c r="M10" s="1">
        <f>AVERAGE(M2:M9)</f>
        <v>5.5</v>
      </c>
      <c r="N10" s="1">
        <f>AVERAGE(N2:N9)</f>
        <v>5.375</v>
      </c>
      <c r="O10" s="1">
        <f>AVERAGE(O2:O9)</f>
        <v>5.125</v>
      </c>
    </row>
  </sheetData>
  <pageMargins left="0.7" right="0.7" top="0.75" bottom="0.75" header="0.3" footer="0.3"/>
  <pageSetup orientation="portrait" horizontalDpi="0" verticalDpi="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BC5A7-02D7-9A4A-A88F-9BB29491B80E}">
  <dimension ref="A1:V10"/>
  <sheetViews>
    <sheetView topLeftCell="H1" workbookViewId="0">
      <selection activeCell="T42" sqref="T42"/>
    </sheetView>
  </sheetViews>
  <sheetFormatPr baseColWidth="10" defaultColWidth="8.83203125" defaultRowHeight="15"/>
  <cols>
    <col min="1" max="1" width="14.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5.6640625" style="1" bestFit="1" customWidth="1"/>
    <col min="10" max="10" width="17.83203125" style="1" bestFit="1" customWidth="1"/>
    <col min="11" max="21" width="9.6640625" style="1" customWidth="1"/>
    <col min="22" max="22" width="255" style="1" bestFit="1" customWidth="1"/>
    <col min="23" max="16384" width="8.83203125" style="1"/>
  </cols>
  <sheetData>
    <row r="1" spans="1:22">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153</v>
      </c>
    </row>
    <row r="2" spans="1:22">
      <c r="A2" s="1" t="s">
        <v>109</v>
      </c>
      <c r="B2" s="1" t="s">
        <v>603</v>
      </c>
      <c r="C2" s="1" t="s">
        <v>51</v>
      </c>
      <c r="D2" s="1" t="s">
        <v>50</v>
      </c>
      <c r="E2" s="1" t="s">
        <v>49</v>
      </c>
      <c r="F2" s="1" t="s">
        <v>44</v>
      </c>
      <c r="G2" s="1" t="s">
        <v>48</v>
      </c>
      <c r="H2" s="1" t="s">
        <v>365</v>
      </c>
      <c r="I2" s="1" t="s">
        <v>364</v>
      </c>
      <c r="J2" s="1" t="s">
        <v>29</v>
      </c>
      <c r="K2" s="1">
        <v>6</v>
      </c>
      <c r="L2" s="1">
        <v>6</v>
      </c>
      <c r="M2" s="1">
        <v>6</v>
      </c>
      <c r="N2" s="1">
        <v>6</v>
      </c>
      <c r="O2" s="1">
        <v>6</v>
      </c>
      <c r="P2" s="1">
        <v>6</v>
      </c>
      <c r="Q2" s="1">
        <v>6</v>
      </c>
      <c r="R2" s="1">
        <v>4</v>
      </c>
      <c r="S2" s="1">
        <v>3</v>
      </c>
      <c r="T2" s="1">
        <v>5</v>
      </c>
      <c r="U2" s="1">
        <v>6</v>
      </c>
      <c r="V2" s="1" t="s">
        <v>608</v>
      </c>
    </row>
    <row r="3" spans="1:22">
      <c r="A3" s="1" t="s">
        <v>105</v>
      </c>
      <c r="B3" s="1" t="s">
        <v>603</v>
      </c>
      <c r="C3" s="1" t="s">
        <v>51</v>
      </c>
      <c r="D3" s="1" t="s">
        <v>50</v>
      </c>
      <c r="E3" s="1" t="s">
        <v>49</v>
      </c>
      <c r="F3" s="1" t="s">
        <v>44</v>
      </c>
      <c r="G3" s="1" t="s">
        <v>48</v>
      </c>
      <c r="H3" s="1" t="s">
        <v>365</v>
      </c>
      <c r="I3" s="1" t="s">
        <v>364</v>
      </c>
      <c r="J3" s="1" t="s">
        <v>29</v>
      </c>
      <c r="K3" s="1">
        <v>6</v>
      </c>
      <c r="L3" s="1">
        <v>4</v>
      </c>
      <c r="M3" s="1">
        <v>4</v>
      </c>
      <c r="N3" s="1">
        <v>6</v>
      </c>
      <c r="O3" s="1">
        <v>6</v>
      </c>
      <c r="P3" s="1">
        <v>6</v>
      </c>
      <c r="Q3" s="1">
        <v>5</v>
      </c>
      <c r="R3" s="1">
        <v>3</v>
      </c>
      <c r="S3" s="1">
        <v>5</v>
      </c>
      <c r="T3" s="1">
        <v>4</v>
      </c>
      <c r="U3" s="1">
        <v>4</v>
      </c>
      <c r="V3" s="1" t="s">
        <v>607</v>
      </c>
    </row>
    <row r="4" spans="1:22">
      <c r="A4" s="1" t="s">
        <v>101</v>
      </c>
      <c r="B4" s="1" t="s">
        <v>603</v>
      </c>
      <c r="C4" s="1" t="s">
        <v>51</v>
      </c>
      <c r="D4" s="1" t="s">
        <v>50</v>
      </c>
      <c r="E4" s="1" t="s">
        <v>49</v>
      </c>
      <c r="F4" s="1" t="s">
        <v>44</v>
      </c>
      <c r="G4" s="1" t="s">
        <v>48</v>
      </c>
      <c r="H4" s="1" t="s">
        <v>365</v>
      </c>
      <c r="I4" s="1" t="s">
        <v>364</v>
      </c>
      <c r="J4" s="1" t="s">
        <v>29</v>
      </c>
      <c r="K4" s="1">
        <v>6</v>
      </c>
      <c r="L4" s="1">
        <v>6</v>
      </c>
      <c r="M4" s="1">
        <v>5</v>
      </c>
      <c r="N4" s="1">
        <v>6</v>
      </c>
      <c r="O4" s="1">
        <v>6</v>
      </c>
      <c r="P4" s="1">
        <v>6</v>
      </c>
      <c r="Q4" s="1">
        <v>5</v>
      </c>
      <c r="R4" s="1">
        <v>6</v>
      </c>
      <c r="S4" s="1">
        <v>6</v>
      </c>
      <c r="T4" s="1">
        <v>6</v>
      </c>
      <c r="U4" s="1">
        <v>5</v>
      </c>
      <c r="V4" s="1" t="s">
        <v>606</v>
      </c>
    </row>
    <row r="5" spans="1:22">
      <c r="A5" s="1" t="s">
        <v>98</v>
      </c>
      <c r="B5" s="1" t="s">
        <v>603</v>
      </c>
      <c r="C5" s="1" t="s">
        <v>51</v>
      </c>
      <c r="D5" s="1" t="s">
        <v>50</v>
      </c>
      <c r="E5" s="1" t="s">
        <v>49</v>
      </c>
      <c r="F5" s="1" t="s">
        <v>44</v>
      </c>
      <c r="G5" s="1" t="s">
        <v>48</v>
      </c>
      <c r="H5" s="1" t="s">
        <v>365</v>
      </c>
      <c r="I5" s="1" t="s">
        <v>364</v>
      </c>
      <c r="J5" s="1" t="s">
        <v>29</v>
      </c>
      <c r="K5" s="1">
        <v>6</v>
      </c>
      <c r="L5" s="1">
        <v>5</v>
      </c>
      <c r="M5" s="1">
        <v>5</v>
      </c>
      <c r="N5" s="1">
        <v>6</v>
      </c>
      <c r="O5" s="1">
        <v>6</v>
      </c>
      <c r="P5" s="1">
        <v>6</v>
      </c>
      <c r="Q5" s="1">
        <v>6</v>
      </c>
      <c r="R5" s="1">
        <v>6</v>
      </c>
      <c r="S5" s="1">
        <v>5</v>
      </c>
      <c r="T5" s="1">
        <v>5</v>
      </c>
      <c r="U5" s="1">
        <v>5</v>
      </c>
      <c r="V5" s="1" t="s">
        <v>45</v>
      </c>
    </row>
    <row r="6" spans="1:22">
      <c r="A6" s="1" t="s">
        <v>94</v>
      </c>
      <c r="B6" s="1" t="s">
        <v>603</v>
      </c>
      <c r="C6" s="1" t="s">
        <v>51</v>
      </c>
      <c r="D6" s="1" t="s">
        <v>50</v>
      </c>
      <c r="E6" s="1" t="s">
        <v>49</v>
      </c>
      <c r="F6" s="1" t="s">
        <v>44</v>
      </c>
      <c r="G6" s="1" t="s">
        <v>48</v>
      </c>
      <c r="H6" s="1" t="s">
        <v>365</v>
      </c>
      <c r="I6" s="1" t="s">
        <v>364</v>
      </c>
      <c r="J6" s="1" t="s">
        <v>29</v>
      </c>
      <c r="K6" s="1">
        <v>6</v>
      </c>
      <c r="L6" s="1">
        <v>6</v>
      </c>
      <c r="M6" s="1">
        <v>6</v>
      </c>
      <c r="N6" s="1">
        <v>6</v>
      </c>
      <c r="O6" s="1">
        <v>6</v>
      </c>
      <c r="P6" s="1">
        <v>6</v>
      </c>
      <c r="Q6" s="1">
        <v>6</v>
      </c>
      <c r="R6" s="1">
        <v>6</v>
      </c>
      <c r="S6" s="1">
        <v>6</v>
      </c>
      <c r="T6" s="1">
        <v>6</v>
      </c>
      <c r="U6" s="1">
        <v>6</v>
      </c>
      <c r="V6" s="1" t="s">
        <v>605</v>
      </c>
    </row>
    <row r="7" spans="1:22">
      <c r="A7" s="1" t="s">
        <v>90</v>
      </c>
      <c r="B7" s="1" t="s">
        <v>603</v>
      </c>
      <c r="C7" s="1" t="s">
        <v>51</v>
      </c>
      <c r="D7" s="1" t="s">
        <v>50</v>
      </c>
      <c r="E7" s="1" t="s">
        <v>49</v>
      </c>
      <c r="F7" s="1" t="s">
        <v>44</v>
      </c>
      <c r="G7" s="1" t="s">
        <v>48</v>
      </c>
      <c r="H7" s="1" t="s">
        <v>365</v>
      </c>
      <c r="I7" s="1" t="s">
        <v>364</v>
      </c>
      <c r="J7" s="1" t="s">
        <v>29</v>
      </c>
      <c r="K7" s="1">
        <v>6</v>
      </c>
      <c r="L7" s="1">
        <v>4</v>
      </c>
      <c r="M7" s="1">
        <v>3</v>
      </c>
      <c r="N7" s="1">
        <v>6</v>
      </c>
      <c r="O7" s="1">
        <v>6</v>
      </c>
      <c r="P7" s="1">
        <v>6</v>
      </c>
      <c r="Q7" s="1">
        <v>6</v>
      </c>
      <c r="R7" s="1">
        <v>5</v>
      </c>
      <c r="S7" s="1">
        <v>4</v>
      </c>
      <c r="T7" s="1">
        <v>4</v>
      </c>
      <c r="U7" s="1">
        <v>4</v>
      </c>
      <c r="V7" s="1" t="s">
        <v>604</v>
      </c>
    </row>
    <row r="8" spans="1:22">
      <c r="A8" s="1" t="s">
        <v>87</v>
      </c>
      <c r="B8" s="1" t="s">
        <v>603</v>
      </c>
      <c r="C8" s="1" t="s">
        <v>51</v>
      </c>
      <c r="D8" s="1" t="s">
        <v>50</v>
      </c>
      <c r="E8" s="1" t="s">
        <v>49</v>
      </c>
      <c r="F8" s="1" t="s">
        <v>44</v>
      </c>
      <c r="G8" s="1" t="s">
        <v>48</v>
      </c>
      <c r="H8" s="1" t="s">
        <v>365</v>
      </c>
      <c r="I8" s="1" t="s">
        <v>364</v>
      </c>
      <c r="J8" s="1" t="s">
        <v>29</v>
      </c>
      <c r="K8" s="1">
        <v>5</v>
      </c>
      <c r="L8" s="1">
        <v>6</v>
      </c>
      <c r="M8" s="1">
        <v>5</v>
      </c>
      <c r="N8" s="1">
        <v>6</v>
      </c>
      <c r="O8" s="1">
        <v>6</v>
      </c>
      <c r="P8" s="1">
        <v>6</v>
      </c>
      <c r="Q8" s="1">
        <v>6</v>
      </c>
      <c r="R8" s="1">
        <v>6</v>
      </c>
      <c r="S8" s="1">
        <v>6</v>
      </c>
      <c r="T8" s="1">
        <v>6</v>
      </c>
      <c r="U8" s="1">
        <v>6</v>
      </c>
      <c r="V8" s="1" t="s">
        <v>45</v>
      </c>
    </row>
    <row r="9" spans="1:22">
      <c r="A9" s="1" t="s">
        <v>83</v>
      </c>
      <c r="B9" s="1" t="s">
        <v>603</v>
      </c>
      <c r="C9" s="1" t="s">
        <v>51</v>
      </c>
      <c r="D9" s="1" t="s">
        <v>50</v>
      </c>
      <c r="E9" s="1" t="s">
        <v>49</v>
      </c>
      <c r="F9" s="1" t="s">
        <v>44</v>
      </c>
      <c r="G9" s="1" t="s">
        <v>48</v>
      </c>
      <c r="H9" s="1" t="s">
        <v>365</v>
      </c>
      <c r="I9" s="1" t="s">
        <v>364</v>
      </c>
      <c r="J9" s="1" t="s">
        <v>29</v>
      </c>
      <c r="K9" s="1">
        <v>6</v>
      </c>
      <c r="L9" s="1">
        <v>6</v>
      </c>
      <c r="M9" s="1">
        <v>6</v>
      </c>
      <c r="N9" s="1">
        <v>6</v>
      </c>
      <c r="O9" s="1">
        <v>6</v>
      </c>
      <c r="P9" s="1">
        <v>6</v>
      </c>
      <c r="Q9" s="1">
        <v>6</v>
      </c>
      <c r="R9" s="1">
        <v>6</v>
      </c>
      <c r="S9" s="1">
        <v>6</v>
      </c>
      <c r="T9" s="1">
        <v>6</v>
      </c>
      <c r="U9" s="1">
        <v>6</v>
      </c>
      <c r="V9" s="1" t="s">
        <v>602</v>
      </c>
    </row>
    <row r="10" spans="1:22">
      <c r="K10" s="1">
        <f t="shared" ref="K10:U10" si="0">AVERAGE(K2:K9)</f>
        <v>5.875</v>
      </c>
      <c r="L10" s="1">
        <f t="shared" si="0"/>
        <v>5.375</v>
      </c>
      <c r="M10" s="1">
        <f t="shared" si="0"/>
        <v>5</v>
      </c>
      <c r="N10" s="1">
        <f t="shared" si="0"/>
        <v>6</v>
      </c>
      <c r="O10" s="1">
        <f t="shared" si="0"/>
        <v>6</v>
      </c>
      <c r="P10" s="1">
        <f t="shared" si="0"/>
        <v>6</v>
      </c>
      <c r="Q10" s="1">
        <f t="shared" si="0"/>
        <v>5.75</v>
      </c>
      <c r="R10" s="1">
        <f t="shared" si="0"/>
        <v>5.25</v>
      </c>
      <c r="S10" s="1">
        <f t="shared" si="0"/>
        <v>5.125</v>
      </c>
      <c r="T10" s="1">
        <f t="shared" si="0"/>
        <v>5.25</v>
      </c>
      <c r="U10" s="1">
        <f t="shared" si="0"/>
        <v>5.25</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75F7-5C6A-1A47-ABC2-76972BB66457}">
  <sheetPr codeName="Sheet7"/>
  <dimension ref="A1:Y22"/>
  <sheetViews>
    <sheetView topLeftCell="H1" workbookViewId="0">
      <selection activeCell="M22" sqref="M22:O22"/>
    </sheetView>
  </sheetViews>
  <sheetFormatPr baseColWidth="10" defaultColWidth="8.83203125" defaultRowHeight="15"/>
  <cols>
    <col min="1" max="1" width="15.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5.6640625" style="1" bestFit="1" customWidth="1"/>
    <col min="10" max="10" width="17.83203125" style="1" bestFit="1" customWidth="1"/>
    <col min="11" max="21" width="14.5" style="1" customWidth="1"/>
    <col min="22" max="23" width="255" style="1" bestFit="1" customWidth="1"/>
    <col min="24" max="24" width="169.6640625" style="1" bestFit="1" customWidth="1"/>
    <col min="25" max="25" width="255" style="1" bestFit="1" customWidth="1"/>
    <col min="26" max="16384" width="8.83203125" style="1"/>
  </cols>
  <sheetData>
    <row r="1" spans="1:25">
      <c r="A1" s="2" t="s">
        <v>120</v>
      </c>
      <c r="B1" s="2" t="s">
        <v>119</v>
      </c>
      <c r="C1" s="2" t="s">
        <v>118</v>
      </c>
      <c r="D1" s="2" t="s">
        <v>117</v>
      </c>
      <c r="E1" s="2" t="s">
        <v>116</v>
      </c>
      <c r="F1" s="2" t="s">
        <v>115</v>
      </c>
      <c r="G1" s="2" t="s">
        <v>114</v>
      </c>
      <c r="H1" s="2" t="s">
        <v>31</v>
      </c>
      <c r="I1" s="2" t="s">
        <v>113</v>
      </c>
      <c r="J1" s="2" t="s">
        <v>32</v>
      </c>
      <c r="K1" s="2" t="s">
        <v>164</v>
      </c>
      <c r="L1" s="2" t="s">
        <v>163</v>
      </c>
      <c r="M1" s="2" t="s">
        <v>162</v>
      </c>
      <c r="N1" s="2" t="s">
        <v>161</v>
      </c>
      <c r="O1" s="2" t="s">
        <v>160</v>
      </c>
      <c r="P1" s="2" t="s">
        <v>159</v>
      </c>
      <c r="Q1" s="2" t="s">
        <v>158</v>
      </c>
      <c r="R1" s="2" t="s">
        <v>157</v>
      </c>
      <c r="S1" s="2" t="s">
        <v>156</v>
      </c>
      <c r="T1" s="2" t="s">
        <v>155</v>
      </c>
      <c r="U1" s="2" t="s">
        <v>154</v>
      </c>
      <c r="V1" s="2" t="s">
        <v>220</v>
      </c>
      <c r="W1" s="2" t="s">
        <v>219</v>
      </c>
      <c r="X1" s="2" t="s">
        <v>218</v>
      </c>
      <c r="Y1" s="2" t="s">
        <v>153</v>
      </c>
    </row>
    <row r="2" spans="1:25">
      <c r="A2" s="1" t="s">
        <v>109</v>
      </c>
      <c r="B2" s="1" t="s">
        <v>124</v>
      </c>
      <c r="C2" s="1" t="s">
        <v>51</v>
      </c>
      <c r="D2" s="1" t="s">
        <v>50</v>
      </c>
      <c r="E2" s="1" t="s">
        <v>49</v>
      </c>
      <c r="F2" s="1" t="s">
        <v>44</v>
      </c>
      <c r="G2" s="1" t="s">
        <v>48</v>
      </c>
      <c r="H2" s="1" t="s">
        <v>47</v>
      </c>
      <c r="I2" s="1" t="s">
        <v>46</v>
      </c>
      <c r="J2" s="1" t="s">
        <v>29</v>
      </c>
      <c r="K2" s="1">
        <v>6</v>
      </c>
      <c r="L2" s="1">
        <v>6</v>
      </c>
      <c r="M2" s="1">
        <v>6</v>
      </c>
      <c r="N2" s="1">
        <v>6</v>
      </c>
      <c r="O2" s="1">
        <v>6</v>
      </c>
      <c r="P2" s="1">
        <v>6</v>
      </c>
      <c r="Q2" s="1">
        <v>6</v>
      </c>
      <c r="R2" s="1">
        <v>6</v>
      </c>
      <c r="S2" s="1">
        <v>6</v>
      </c>
      <c r="T2" s="1">
        <v>4</v>
      </c>
      <c r="U2" s="1">
        <v>6</v>
      </c>
      <c r="V2" s="1" t="s">
        <v>217</v>
      </c>
      <c r="W2" s="1" t="s">
        <v>206</v>
      </c>
      <c r="X2" s="1" t="s">
        <v>216</v>
      </c>
      <c r="Y2" s="1" t="s">
        <v>215</v>
      </c>
    </row>
    <row r="3" spans="1:25">
      <c r="A3" s="1" t="s">
        <v>105</v>
      </c>
      <c r="B3" s="1" t="s">
        <v>124</v>
      </c>
      <c r="C3" s="1" t="s">
        <v>51</v>
      </c>
      <c r="D3" s="1" t="s">
        <v>50</v>
      </c>
      <c r="E3" s="1" t="s">
        <v>49</v>
      </c>
      <c r="F3" s="1" t="s">
        <v>44</v>
      </c>
      <c r="G3" s="1" t="s">
        <v>48</v>
      </c>
      <c r="H3" s="1" t="s">
        <v>47</v>
      </c>
      <c r="I3" s="1" t="s">
        <v>46</v>
      </c>
      <c r="J3" s="1" t="s">
        <v>29</v>
      </c>
      <c r="K3" s="1">
        <v>6</v>
      </c>
      <c r="L3" s="1">
        <v>6</v>
      </c>
      <c r="M3" s="1">
        <v>6</v>
      </c>
      <c r="N3" s="1">
        <v>6</v>
      </c>
      <c r="O3" s="1">
        <v>6</v>
      </c>
      <c r="P3" s="1">
        <v>6</v>
      </c>
      <c r="Q3" s="1">
        <v>6</v>
      </c>
      <c r="R3" s="1">
        <v>6</v>
      </c>
      <c r="S3" s="1">
        <v>6</v>
      </c>
      <c r="T3" s="1">
        <v>6</v>
      </c>
      <c r="U3" s="1">
        <v>6</v>
      </c>
      <c r="V3" s="1" t="s">
        <v>214</v>
      </c>
      <c r="W3" s="1" t="s">
        <v>213</v>
      </c>
      <c r="X3" s="1" t="s">
        <v>212</v>
      </c>
      <c r="Y3" s="1" t="s">
        <v>45</v>
      </c>
    </row>
    <row r="4" spans="1:25">
      <c r="A4" s="1" t="s">
        <v>101</v>
      </c>
      <c r="B4" s="1" t="s">
        <v>124</v>
      </c>
      <c r="C4" s="1" t="s">
        <v>51</v>
      </c>
      <c r="D4" s="1" t="s">
        <v>50</v>
      </c>
      <c r="E4" s="1" t="s">
        <v>49</v>
      </c>
      <c r="F4" s="1" t="s">
        <v>44</v>
      </c>
      <c r="G4" s="1" t="s">
        <v>48</v>
      </c>
      <c r="H4" s="1" t="s">
        <v>47</v>
      </c>
      <c r="I4" s="1" t="s">
        <v>46</v>
      </c>
      <c r="J4" s="1" t="s">
        <v>29</v>
      </c>
      <c r="K4" s="1">
        <v>6</v>
      </c>
      <c r="L4" s="1">
        <v>6</v>
      </c>
      <c r="M4" s="1">
        <v>6</v>
      </c>
      <c r="N4" s="1">
        <v>6</v>
      </c>
      <c r="O4" s="1">
        <v>6</v>
      </c>
      <c r="P4" s="1">
        <v>6</v>
      </c>
      <c r="Q4" s="1">
        <v>6</v>
      </c>
      <c r="R4" s="1">
        <v>6</v>
      </c>
      <c r="S4" s="1">
        <v>6</v>
      </c>
      <c r="T4" s="1">
        <v>6</v>
      </c>
      <c r="U4" s="1">
        <v>6</v>
      </c>
      <c r="V4" s="1" t="s">
        <v>211</v>
      </c>
      <c r="W4" s="1" t="s">
        <v>210</v>
      </c>
      <c r="X4" s="1" t="s">
        <v>209</v>
      </c>
      <c r="Y4" s="1" t="s">
        <v>208</v>
      </c>
    </row>
    <row r="5" spans="1:25">
      <c r="A5" s="1" t="s">
        <v>98</v>
      </c>
      <c r="B5" s="1" t="s">
        <v>124</v>
      </c>
      <c r="C5" s="1" t="s">
        <v>51</v>
      </c>
      <c r="D5" s="1" t="s">
        <v>50</v>
      </c>
      <c r="E5" s="1" t="s">
        <v>49</v>
      </c>
      <c r="F5" s="1" t="s">
        <v>44</v>
      </c>
      <c r="G5" s="1" t="s">
        <v>48</v>
      </c>
      <c r="H5" s="1" t="s">
        <v>47</v>
      </c>
      <c r="I5" s="1" t="s">
        <v>46</v>
      </c>
      <c r="J5" s="1" t="s">
        <v>29</v>
      </c>
      <c r="K5" s="1">
        <v>6</v>
      </c>
      <c r="L5" s="1">
        <v>6</v>
      </c>
      <c r="M5" s="1">
        <v>6</v>
      </c>
      <c r="N5" s="1">
        <v>6</v>
      </c>
      <c r="O5" s="1">
        <v>6</v>
      </c>
      <c r="P5" s="1">
        <v>6</v>
      </c>
      <c r="Q5" s="1">
        <v>6</v>
      </c>
      <c r="R5" s="1">
        <v>6</v>
      </c>
      <c r="S5" s="1">
        <v>6</v>
      </c>
      <c r="T5" s="1">
        <v>6</v>
      </c>
      <c r="U5" s="1">
        <v>6</v>
      </c>
      <c r="V5" s="1" t="s">
        <v>207</v>
      </c>
      <c r="W5" s="1" t="s">
        <v>206</v>
      </c>
      <c r="X5" s="1" t="s">
        <v>37</v>
      </c>
      <c r="Y5" s="1" t="s">
        <v>45</v>
      </c>
    </row>
    <row r="6" spans="1:25">
      <c r="A6" s="1" t="s">
        <v>94</v>
      </c>
      <c r="B6" s="1" t="s">
        <v>124</v>
      </c>
      <c r="C6" s="1" t="s">
        <v>51</v>
      </c>
      <c r="D6" s="1" t="s">
        <v>50</v>
      </c>
      <c r="E6" s="1" t="s">
        <v>49</v>
      </c>
      <c r="F6" s="1" t="s">
        <v>44</v>
      </c>
      <c r="G6" s="1" t="s">
        <v>48</v>
      </c>
      <c r="H6" s="1" t="s">
        <v>47</v>
      </c>
      <c r="I6" s="1" t="s">
        <v>46</v>
      </c>
      <c r="J6" s="1" t="s">
        <v>29</v>
      </c>
      <c r="K6" s="1">
        <v>6</v>
      </c>
      <c r="L6" s="1">
        <v>6</v>
      </c>
      <c r="M6" s="1">
        <v>6</v>
      </c>
      <c r="N6" s="1">
        <v>6</v>
      </c>
      <c r="O6" s="1">
        <v>6</v>
      </c>
      <c r="P6" s="1">
        <v>6</v>
      </c>
      <c r="Q6" s="1">
        <v>6</v>
      </c>
      <c r="R6" s="1">
        <v>6</v>
      </c>
      <c r="S6" s="1">
        <v>6</v>
      </c>
      <c r="T6" s="1">
        <v>6</v>
      </c>
      <c r="U6" s="1">
        <v>6</v>
      </c>
      <c r="V6" s="1" t="s">
        <v>205</v>
      </c>
      <c r="W6" s="1" t="s">
        <v>204</v>
      </c>
      <c r="X6" s="1" t="s">
        <v>37</v>
      </c>
      <c r="Y6" s="1" t="s">
        <v>45</v>
      </c>
    </row>
    <row r="7" spans="1:25">
      <c r="A7" s="1" t="s">
        <v>90</v>
      </c>
      <c r="B7" s="1" t="s">
        <v>124</v>
      </c>
      <c r="C7" s="1" t="s">
        <v>51</v>
      </c>
      <c r="D7" s="1" t="s">
        <v>50</v>
      </c>
      <c r="E7" s="1" t="s">
        <v>49</v>
      </c>
      <c r="F7" s="1" t="s">
        <v>44</v>
      </c>
      <c r="G7" s="1" t="s">
        <v>48</v>
      </c>
      <c r="H7" s="1" t="s">
        <v>47</v>
      </c>
      <c r="I7" s="1" t="s">
        <v>46</v>
      </c>
      <c r="J7" s="1" t="s">
        <v>29</v>
      </c>
      <c r="K7" s="1">
        <v>6</v>
      </c>
      <c r="L7" s="1">
        <v>6</v>
      </c>
      <c r="M7" s="1">
        <v>6</v>
      </c>
      <c r="N7" s="1">
        <v>6</v>
      </c>
      <c r="O7" s="1">
        <v>6</v>
      </c>
      <c r="P7" s="1">
        <v>6</v>
      </c>
      <c r="Q7" s="1">
        <v>6</v>
      </c>
      <c r="R7" s="1">
        <v>5</v>
      </c>
      <c r="S7" s="1">
        <v>6</v>
      </c>
      <c r="T7" s="1">
        <v>6</v>
      </c>
      <c r="U7" s="1">
        <v>6</v>
      </c>
      <c r="V7" s="1" t="s">
        <v>203</v>
      </c>
      <c r="W7" s="1" t="s">
        <v>45</v>
      </c>
      <c r="X7" s="1" t="s">
        <v>37</v>
      </c>
      <c r="Y7" s="1" t="s">
        <v>45</v>
      </c>
    </row>
    <row r="8" spans="1:25">
      <c r="A8" s="1" t="s">
        <v>87</v>
      </c>
      <c r="B8" s="1" t="s">
        <v>124</v>
      </c>
      <c r="C8" s="1" t="s">
        <v>51</v>
      </c>
      <c r="D8" s="1" t="s">
        <v>50</v>
      </c>
      <c r="E8" s="1" t="s">
        <v>49</v>
      </c>
      <c r="F8" s="1" t="s">
        <v>44</v>
      </c>
      <c r="G8" s="1" t="s">
        <v>48</v>
      </c>
      <c r="H8" s="1" t="s">
        <v>47</v>
      </c>
      <c r="I8" s="1" t="s">
        <v>46</v>
      </c>
      <c r="J8" s="1" t="s">
        <v>29</v>
      </c>
      <c r="K8" s="1">
        <v>6</v>
      </c>
      <c r="L8" s="1">
        <v>6</v>
      </c>
      <c r="M8" s="1">
        <v>6</v>
      </c>
      <c r="N8" s="1">
        <v>6</v>
      </c>
      <c r="O8" s="1">
        <v>6</v>
      </c>
      <c r="P8" s="1">
        <v>6</v>
      </c>
      <c r="Q8" s="1">
        <v>6</v>
      </c>
      <c r="R8" s="1">
        <v>6</v>
      </c>
      <c r="S8" s="1">
        <v>6</v>
      </c>
      <c r="T8" s="1">
        <v>6</v>
      </c>
      <c r="U8" s="1">
        <v>6</v>
      </c>
      <c r="V8" s="1" t="s">
        <v>202</v>
      </c>
      <c r="W8" s="1" t="s">
        <v>201</v>
      </c>
      <c r="X8" s="1" t="s">
        <v>200</v>
      </c>
      <c r="Y8" s="1" t="s">
        <v>45</v>
      </c>
    </row>
    <row r="9" spans="1:25">
      <c r="A9" s="1" t="s">
        <v>83</v>
      </c>
      <c r="B9" s="1" t="s">
        <v>124</v>
      </c>
      <c r="C9" s="1" t="s">
        <v>51</v>
      </c>
      <c r="D9" s="1" t="s">
        <v>50</v>
      </c>
      <c r="E9" s="1" t="s">
        <v>49</v>
      </c>
      <c r="F9" s="1" t="s">
        <v>44</v>
      </c>
      <c r="G9" s="1" t="s">
        <v>48</v>
      </c>
      <c r="H9" s="1" t="s">
        <v>47</v>
      </c>
      <c r="I9" s="1" t="s">
        <v>46</v>
      </c>
      <c r="J9" s="1" t="s">
        <v>29</v>
      </c>
      <c r="K9" s="1">
        <v>6</v>
      </c>
      <c r="L9" s="1">
        <v>6</v>
      </c>
      <c r="M9" s="1">
        <v>6</v>
      </c>
      <c r="N9" s="1">
        <v>6</v>
      </c>
      <c r="O9" s="1">
        <v>6</v>
      </c>
      <c r="P9" s="1">
        <v>6</v>
      </c>
      <c r="Q9" s="1">
        <v>6</v>
      </c>
      <c r="R9" s="1">
        <v>6</v>
      </c>
      <c r="S9" s="1">
        <v>6</v>
      </c>
      <c r="T9" s="1">
        <v>6</v>
      </c>
      <c r="U9" s="1">
        <v>6</v>
      </c>
      <c r="V9" s="1" t="s">
        <v>199</v>
      </c>
      <c r="W9" s="1" t="s">
        <v>45</v>
      </c>
      <c r="X9" s="1" t="s">
        <v>198</v>
      </c>
      <c r="Y9" s="1" t="s">
        <v>45</v>
      </c>
    </row>
    <row r="10" spans="1:25">
      <c r="A10" s="1" t="s">
        <v>79</v>
      </c>
      <c r="B10" s="1" t="s">
        <v>124</v>
      </c>
      <c r="C10" s="1" t="s">
        <v>51</v>
      </c>
      <c r="D10" s="1" t="s">
        <v>50</v>
      </c>
      <c r="E10" s="1" t="s">
        <v>49</v>
      </c>
      <c r="F10" s="1" t="s">
        <v>44</v>
      </c>
      <c r="G10" s="1" t="s">
        <v>48</v>
      </c>
      <c r="H10" s="1" t="s">
        <v>47</v>
      </c>
      <c r="I10" s="1" t="s">
        <v>46</v>
      </c>
      <c r="J10" s="1" t="s">
        <v>29</v>
      </c>
      <c r="K10" s="1">
        <v>6</v>
      </c>
      <c r="L10" s="1">
        <v>6</v>
      </c>
      <c r="M10" s="1">
        <v>6</v>
      </c>
      <c r="N10" s="1">
        <v>6</v>
      </c>
      <c r="O10" s="1">
        <v>6</v>
      </c>
      <c r="P10" s="1">
        <v>6</v>
      </c>
      <c r="Q10" s="1">
        <v>6</v>
      </c>
      <c r="R10" s="1">
        <v>6</v>
      </c>
      <c r="S10" s="1">
        <v>6</v>
      </c>
      <c r="T10" s="1">
        <v>6</v>
      </c>
      <c r="U10" s="1">
        <v>6</v>
      </c>
      <c r="V10" s="1" t="s">
        <v>197</v>
      </c>
      <c r="W10" s="1" t="s">
        <v>196</v>
      </c>
      <c r="X10" s="1" t="s">
        <v>195</v>
      </c>
      <c r="Y10" s="1" t="s">
        <v>45</v>
      </c>
    </row>
    <row r="11" spans="1:25">
      <c r="A11" s="1" t="s">
        <v>78</v>
      </c>
      <c r="B11" s="1" t="s">
        <v>124</v>
      </c>
      <c r="C11" s="1" t="s">
        <v>51</v>
      </c>
      <c r="D11" s="1" t="s">
        <v>50</v>
      </c>
      <c r="E11" s="1" t="s">
        <v>49</v>
      </c>
      <c r="F11" s="1" t="s">
        <v>44</v>
      </c>
      <c r="G11" s="1" t="s">
        <v>48</v>
      </c>
      <c r="H11" s="1" t="s">
        <v>47</v>
      </c>
      <c r="I11" s="1" t="s">
        <v>46</v>
      </c>
      <c r="J11" s="1" t="s">
        <v>29</v>
      </c>
      <c r="K11" s="1">
        <v>6</v>
      </c>
      <c r="L11" s="1">
        <v>6</v>
      </c>
      <c r="M11" s="1">
        <v>6</v>
      </c>
      <c r="N11" s="1">
        <v>6</v>
      </c>
      <c r="O11" s="1">
        <v>6</v>
      </c>
      <c r="P11" s="1">
        <v>6</v>
      </c>
      <c r="Q11" s="1">
        <v>6</v>
      </c>
      <c r="R11" s="1">
        <v>6</v>
      </c>
      <c r="S11" s="1">
        <v>6</v>
      </c>
      <c r="T11" s="1">
        <v>6</v>
      </c>
      <c r="U11" s="1">
        <v>6</v>
      </c>
      <c r="V11" s="1" t="s">
        <v>194</v>
      </c>
      <c r="W11" s="1" t="s">
        <v>193</v>
      </c>
      <c r="X11" s="1" t="s">
        <v>192</v>
      </c>
      <c r="Y11" s="1" t="s">
        <v>191</v>
      </c>
    </row>
    <row r="12" spans="1:25">
      <c r="A12" s="1" t="s">
        <v>77</v>
      </c>
      <c r="B12" s="1" t="s">
        <v>124</v>
      </c>
      <c r="C12" s="1" t="s">
        <v>51</v>
      </c>
      <c r="D12" s="1" t="s">
        <v>50</v>
      </c>
      <c r="E12" s="1" t="s">
        <v>49</v>
      </c>
      <c r="F12" s="1" t="s">
        <v>44</v>
      </c>
      <c r="G12" s="1" t="s">
        <v>48</v>
      </c>
      <c r="H12" s="1" t="s">
        <v>47</v>
      </c>
      <c r="I12" s="1" t="s">
        <v>46</v>
      </c>
      <c r="J12" s="1" t="s">
        <v>29</v>
      </c>
      <c r="K12" s="1">
        <v>6</v>
      </c>
      <c r="L12" s="1">
        <v>6</v>
      </c>
      <c r="M12" s="1">
        <v>6</v>
      </c>
      <c r="N12" s="1">
        <v>6</v>
      </c>
      <c r="O12" s="1">
        <v>6</v>
      </c>
      <c r="P12" s="1">
        <v>6</v>
      </c>
      <c r="Q12" s="1">
        <v>6</v>
      </c>
      <c r="R12" s="1">
        <v>6</v>
      </c>
      <c r="S12" s="1">
        <v>6</v>
      </c>
      <c r="T12" s="1">
        <v>6</v>
      </c>
      <c r="U12" s="1">
        <v>6</v>
      </c>
      <c r="V12" s="1" t="s">
        <v>190</v>
      </c>
      <c r="W12" s="1" t="s">
        <v>189</v>
      </c>
      <c r="X12" s="1" t="s">
        <v>188</v>
      </c>
      <c r="Y12" s="1" t="s">
        <v>187</v>
      </c>
    </row>
    <row r="13" spans="1:25">
      <c r="A13" s="1" t="s">
        <v>73</v>
      </c>
      <c r="B13" s="1" t="s">
        <v>124</v>
      </c>
      <c r="C13" s="1" t="s">
        <v>51</v>
      </c>
      <c r="D13" s="1" t="s">
        <v>50</v>
      </c>
      <c r="E13" s="1" t="s">
        <v>49</v>
      </c>
      <c r="F13" s="1" t="s">
        <v>44</v>
      </c>
      <c r="G13" s="1" t="s">
        <v>48</v>
      </c>
      <c r="H13" s="1" t="s">
        <v>47</v>
      </c>
      <c r="I13" s="1" t="s">
        <v>46</v>
      </c>
      <c r="J13" s="1" t="s">
        <v>29</v>
      </c>
      <c r="K13" s="1">
        <v>6</v>
      </c>
      <c r="L13" s="1">
        <v>6</v>
      </c>
      <c r="M13" s="1">
        <v>5</v>
      </c>
      <c r="N13" s="1">
        <v>6</v>
      </c>
      <c r="O13" s="1">
        <v>6</v>
      </c>
      <c r="P13" s="1">
        <v>6</v>
      </c>
      <c r="Q13" s="1">
        <v>6</v>
      </c>
      <c r="R13" s="1">
        <v>5</v>
      </c>
      <c r="S13" s="1">
        <v>6</v>
      </c>
      <c r="T13" s="1">
        <v>6</v>
      </c>
      <c r="U13" s="1">
        <v>5</v>
      </c>
      <c r="V13" s="1" t="s">
        <v>186</v>
      </c>
      <c r="W13" s="1" t="s">
        <v>185</v>
      </c>
      <c r="X13" s="1" t="s">
        <v>184</v>
      </c>
      <c r="Y13" s="1" t="s">
        <v>45</v>
      </c>
    </row>
    <row r="14" spans="1:25">
      <c r="A14" s="1" t="s">
        <v>69</v>
      </c>
      <c r="B14" s="1" t="s">
        <v>124</v>
      </c>
      <c r="C14" s="1" t="s">
        <v>51</v>
      </c>
      <c r="D14" s="1" t="s">
        <v>50</v>
      </c>
      <c r="E14" s="1" t="s">
        <v>49</v>
      </c>
      <c r="F14" s="1" t="s">
        <v>44</v>
      </c>
      <c r="G14" s="1" t="s">
        <v>48</v>
      </c>
      <c r="H14" s="1" t="s">
        <v>47</v>
      </c>
      <c r="I14" s="1" t="s">
        <v>46</v>
      </c>
      <c r="J14" s="1" t="s">
        <v>29</v>
      </c>
      <c r="K14" s="1">
        <v>6</v>
      </c>
      <c r="L14" s="1">
        <v>6</v>
      </c>
      <c r="M14" s="1">
        <v>6</v>
      </c>
      <c r="N14" s="1">
        <v>6</v>
      </c>
      <c r="O14" s="1">
        <v>6</v>
      </c>
      <c r="P14" s="1">
        <v>6</v>
      </c>
      <c r="Q14" s="1">
        <v>6</v>
      </c>
      <c r="R14" s="1">
        <v>6</v>
      </c>
      <c r="S14" s="1">
        <v>6</v>
      </c>
      <c r="T14" s="1">
        <v>6</v>
      </c>
      <c r="U14" s="1">
        <v>6</v>
      </c>
      <c r="V14" s="1" t="s">
        <v>45</v>
      </c>
      <c r="W14" s="1" t="s">
        <v>45</v>
      </c>
      <c r="X14" s="1" t="s">
        <v>45</v>
      </c>
      <c r="Y14" s="1" t="s">
        <v>45</v>
      </c>
    </row>
    <row r="15" spans="1:25">
      <c r="A15" s="1" t="s">
        <v>65</v>
      </c>
      <c r="B15" s="1" t="s">
        <v>124</v>
      </c>
      <c r="C15" s="1" t="s">
        <v>51</v>
      </c>
      <c r="D15" s="1" t="s">
        <v>50</v>
      </c>
      <c r="E15" s="1" t="s">
        <v>49</v>
      </c>
      <c r="F15" s="1" t="s">
        <v>44</v>
      </c>
      <c r="G15" s="1" t="s">
        <v>48</v>
      </c>
      <c r="H15" s="1" t="s">
        <v>47</v>
      </c>
      <c r="I15" s="1" t="s">
        <v>46</v>
      </c>
      <c r="J15" s="1" t="s">
        <v>29</v>
      </c>
      <c r="K15" s="1">
        <v>6</v>
      </c>
      <c r="L15" s="1">
        <v>6</v>
      </c>
      <c r="M15" s="1">
        <v>6</v>
      </c>
      <c r="N15" s="1">
        <v>6</v>
      </c>
      <c r="O15" s="1" t="s">
        <v>45</v>
      </c>
      <c r="P15" s="1">
        <v>6</v>
      </c>
      <c r="Q15" s="1">
        <v>6</v>
      </c>
      <c r="R15" s="1">
        <v>6</v>
      </c>
      <c r="S15" s="1">
        <v>6</v>
      </c>
      <c r="T15" s="1">
        <v>3</v>
      </c>
      <c r="U15" s="1">
        <v>6</v>
      </c>
      <c r="V15" s="1" t="s">
        <v>183</v>
      </c>
      <c r="W15" s="1" t="s">
        <v>182</v>
      </c>
      <c r="X15" s="1" t="s">
        <v>37</v>
      </c>
      <c r="Y15" s="1" t="s">
        <v>181</v>
      </c>
    </row>
    <row r="16" spans="1:25">
      <c r="A16" s="1" t="s">
        <v>61</v>
      </c>
      <c r="B16" s="1" t="s">
        <v>124</v>
      </c>
      <c r="C16" s="1" t="s">
        <v>51</v>
      </c>
      <c r="D16" s="1" t="s">
        <v>50</v>
      </c>
      <c r="E16" s="1" t="s">
        <v>49</v>
      </c>
      <c r="F16" s="1" t="s">
        <v>44</v>
      </c>
      <c r="G16" s="1" t="s">
        <v>48</v>
      </c>
      <c r="H16" s="1" t="s">
        <v>47</v>
      </c>
      <c r="I16" s="1" t="s">
        <v>46</v>
      </c>
      <c r="J16" s="1" t="s">
        <v>29</v>
      </c>
      <c r="K16" s="1">
        <v>6</v>
      </c>
      <c r="L16" s="1">
        <v>6</v>
      </c>
      <c r="M16" s="1">
        <v>6</v>
      </c>
      <c r="N16" s="1">
        <v>6</v>
      </c>
      <c r="O16" s="1">
        <v>6</v>
      </c>
      <c r="P16" s="1">
        <v>6</v>
      </c>
      <c r="Q16" s="1">
        <v>6</v>
      </c>
      <c r="R16" s="1">
        <v>6</v>
      </c>
      <c r="S16" s="1">
        <v>6</v>
      </c>
      <c r="T16" s="1">
        <v>5</v>
      </c>
      <c r="U16" s="1">
        <v>6</v>
      </c>
      <c r="V16" s="1" t="s">
        <v>180</v>
      </c>
      <c r="W16" s="1" t="s">
        <v>179</v>
      </c>
      <c r="X16" s="1" t="s">
        <v>178</v>
      </c>
      <c r="Y16" s="1" t="s">
        <v>177</v>
      </c>
    </row>
    <row r="17" spans="1:25">
      <c r="A17" s="1" t="s">
        <v>57</v>
      </c>
      <c r="B17" s="1" t="s">
        <v>124</v>
      </c>
      <c r="C17" s="1" t="s">
        <v>51</v>
      </c>
      <c r="D17" s="1" t="s">
        <v>50</v>
      </c>
      <c r="E17" s="1" t="s">
        <v>49</v>
      </c>
      <c r="F17" s="1" t="s">
        <v>44</v>
      </c>
      <c r="G17" s="1" t="s">
        <v>48</v>
      </c>
      <c r="H17" s="1" t="s">
        <v>47</v>
      </c>
      <c r="I17" s="1" t="s">
        <v>46</v>
      </c>
      <c r="J17" s="1" t="s">
        <v>29</v>
      </c>
      <c r="K17" s="1">
        <v>6</v>
      </c>
      <c r="L17" s="1">
        <v>6</v>
      </c>
      <c r="M17" s="1">
        <v>5</v>
      </c>
      <c r="N17" s="1">
        <v>6</v>
      </c>
      <c r="O17" s="1">
        <v>5</v>
      </c>
      <c r="P17" s="1">
        <v>6</v>
      </c>
      <c r="Q17" s="1">
        <v>5</v>
      </c>
      <c r="R17" s="1">
        <v>5</v>
      </c>
      <c r="S17" s="1">
        <v>4</v>
      </c>
      <c r="T17" s="1">
        <v>4</v>
      </c>
      <c r="U17" s="1">
        <v>5</v>
      </c>
      <c r="V17" s="1" t="s">
        <v>45</v>
      </c>
      <c r="W17" s="1" t="s">
        <v>45</v>
      </c>
      <c r="X17" s="1" t="s">
        <v>45</v>
      </c>
      <c r="Y17" s="1" t="s">
        <v>45</v>
      </c>
    </row>
    <row r="18" spans="1:25">
      <c r="A18" s="1" t="s">
        <v>53</v>
      </c>
      <c r="B18" s="1" t="s">
        <v>124</v>
      </c>
      <c r="C18" s="1" t="s">
        <v>51</v>
      </c>
      <c r="D18" s="1" t="s">
        <v>50</v>
      </c>
      <c r="E18" s="1" t="s">
        <v>49</v>
      </c>
      <c r="F18" s="1" t="s">
        <v>44</v>
      </c>
      <c r="G18" s="1" t="s">
        <v>48</v>
      </c>
      <c r="H18" s="1" t="s">
        <v>47</v>
      </c>
      <c r="I18" s="1" t="s">
        <v>46</v>
      </c>
      <c r="J18" s="1" t="s">
        <v>29</v>
      </c>
      <c r="K18" s="1">
        <v>6</v>
      </c>
      <c r="L18" s="1">
        <v>6</v>
      </c>
      <c r="M18" s="1">
        <v>6</v>
      </c>
      <c r="N18" s="1">
        <v>6</v>
      </c>
      <c r="O18" s="1">
        <v>6</v>
      </c>
      <c r="P18" s="1">
        <v>6</v>
      </c>
      <c r="Q18" s="1">
        <v>6</v>
      </c>
      <c r="R18" s="1">
        <v>6</v>
      </c>
      <c r="S18" s="1">
        <v>6</v>
      </c>
      <c r="T18" s="1">
        <v>6</v>
      </c>
      <c r="U18" s="1">
        <v>6</v>
      </c>
      <c r="V18" s="1" t="s">
        <v>176</v>
      </c>
      <c r="W18" s="1" t="s">
        <v>45</v>
      </c>
      <c r="X18" s="1" t="s">
        <v>37</v>
      </c>
      <c r="Y18" s="1" t="s">
        <v>45</v>
      </c>
    </row>
    <row r="19" spans="1:25">
      <c r="A19" s="1" t="s">
        <v>144</v>
      </c>
      <c r="B19" s="1" t="s">
        <v>124</v>
      </c>
      <c r="C19" s="1" t="s">
        <v>51</v>
      </c>
      <c r="D19" s="1" t="s">
        <v>50</v>
      </c>
      <c r="E19" s="1" t="s">
        <v>49</v>
      </c>
      <c r="F19" s="1" t="s">
        <v>44</v>
      </c>
      <c r="G19" s="1" t="s">
        <v>48</v>
      </c>
      <c r="H19" s="1" t="s">
        <v>47</v>
      </c>
      <c r="I19" s="1" t="s">
        <v>46</v>
      </c>
      <c r="J19" s="1" t="s">
        <v>29</v>
      </c>
      <c r="K19" s="1">
        <v>6</v>
      </c>
      <c r="L19" s="1">
        <v>6</v>
      </c>
      <c r="M19" s="1">
        <v>6</v>
      </c>
      <c r="N19" s="1">
        <v>6</v>
      </c>
      <c r="O19" s="1">
        <v>6</v>
      </c>
      <c r="P19" s="1">
        <v>6</v>
      </c>
      <c r="Q19" s="1">
        <v>6</v>
      </c>
      <c r="R19" s="1">
        <v>6</v>
      </c>
      <c r="S19" s="1">
        <v>6</v>
      </c>
      <c r="T19" s="1">
        <v>6</v>
      </c>
      <c r="U19" s="1">
        <v>6</v>
      </c>
      <c r="V19" s="1" t="s">
        <v>175</v>
      </c>
      <c r="W19" s="1" t="s">
        <v>174</v>
      </c>
      <c r="X19" s="1" t="s">
        <v>173</v>
      </c>
      <c r="Y19" s="1" t="s">
        <v>172</v>
      </c>
    </row>
    <row r="20" spans="1:25">
      <c r="A20" s="1" t="s">
        <v>142</v>
      </c>
      <c r="B20" s="1" t="s">
        <v>124</v>
      </c>
      <c r="C20" s="1" t="s">
        <v>51</v>
      </c>
      <c r="D20" s="1" t="s">
        <v>50</v>
      </c>
      <c r="E20" s="1" t="s">
        <v>49</v>
      </c>
      <c r="F20" s="1" t="s">
        <v>44</v>
      </c>
      <c r="G20" s="1" t="s">
        <v>48</v>
      </c>
      <c r="H20" s="1" t="s">
        <v>47</v>
      </c>
      <c r="I20" s="1" t="s">
        <v>46</v>
      </c>
      <c r="J20" s="1" t="s">
        <v>29</v>
      </c>
      <c r="K20" s="1">
        <v>6</v>
      </c>
      <c r="L20" s="1">
        <v>6</v>
      </c>
      <c r="M20" s="1">
        <v>5</v>
      </c>
      <c r="N20" s="1">
        <v>6</v>
      </c>
      <c r="O20" s="1">
        <v>6</v>
      </c>
      <c r="P20" s="1">
        <v>6</v>
      </c>
      <c r="Q20" s="1">
        <v>6</v>
      </c>
      <c r="R20" s="1">
        <v>6</v>
      </c>
      <c r="S20" s="1">
        <v>6</v>
      </c>
      <c r="T20" s="1">
        <v>6</v>
      </c>
      <c r="U20" s="1">
        <v>6</v>
      </c>
      <c r="V20" s="1" t="s">
        <v>171</v>
      </c>
      <c r="W20" s="1" t="s">
        <v>170</v>
      </c>
      <c r="X20" s="1" t="s">
        <v>169</v>
      </c>
      <c r="Y20" s="1" t="s">
        <v>45</v>
      </c>
    </row>
    <row r="21" spans="1:25">
      <c r="A21" s="1" t="s">
        <v>140</v>
      </c>
      <c r="B21" s="1" t="s">
        <v>124</v>
      </c>
      <c r="C21" s="1" t="s">
        <v>51</v>
      </c>
      <c r="D21" s="1" t="s">
        <v>50</v>
      </c>
      <c r="E21" s="1" t="s">
        <v>49</v>
      </c>
      <c r="F21" s="1" t="s">
        <v>44</v>
      </c>
      <c r="G21" s="1" t="s">
        <v>48</v>
      </c>
      <c r="H21" s="1" t="s">
        <v>47</v>
      </c>
      <c r="I21" s="1" t="s">
        <v>46</v>
      </c>
      <c r="J21" s="1" t="s">
        <v>29</v>
      </c>
      <c r="K21" s="1">
        <v>6</v>
      </c>
      <c r="L21" s="1">
        <v>6</v>
      </c>
      <c r="M21" s="1">
        <v>6</v>
      </c>
      <c r="N21" s="1">
        <v>6</v>
      </c>
      <c r="O21" s="1">
        <v>6</v>
      </c>
      <c r="P21" s="1">
        <v>6</v>
      </c>
      <c r="Q21" s="1">
        <v>6</v>
      </c>
      <c r="R21" s="1">
        <v>6</v>
      </c>
      <c r="S21" s="1">
        <v>6</v>
      </c>
      <c r="T21" s="1">
        <v>6</v>
      </c>
      <c r="U21" s="1">
        <v>6</v>
      </c>
      <c r="V21" s="1" t="s">
        <v>168</v>
      </c>
      <c r="W21" s="1" t="s">
        <v>167</v>
      </c>
      <c r="X21" s="1" t="s">
        <v>37</v>
      </c>
      <c r="Y21" s="1" t="s">
        <v>166</v>
      </c>
    </row>
    <row r="22" spans="1:25">
      <c r="K22" s="1">
        <f t="shared" ref="K22:U22" si="0">ROUND(AVERAGE(K2:K21),2)</f>
        <v>6</v>
      </c>
      <c r="L22" s="1">
        <f t="shared" si="0"/>
        <v>6</v>
      </c>
      <c r="M22" s="1">
        <f t="shared" si="0"/>
        <v>5.85</v>
      </c>
      <c r="N22" s="1">
        <f t="shared" si="0"/>
        <v>6</v>
      </c>
      <c r="O22" s="1">
        <f t="shared" si="0"/>
        <v>5.95</v>
      </c>
      <c r="P22" s="1">
        <f t="shared" si="0"/>
        <v>6</v>
      </c>
      <c r="Q22" s="1">
        <f t="shared" si="0"/>
        <v>5.95</v>
      </c>
      <c r="R22" s="1">
        <f t="shared" si="0"/>
        <v>5.85</v>
      </c>
      <c r="S22" s="1">
        <f t="shared" si="0"/>
        <v>5.9</v>
      </c>
      <c r="T22" s="1">
        <f t="shared" si="0"/>
        <v>5.6</v>
      </c>
      <c r="U22" s="1">
        <f t="shared" si="0"/>
        <v>5.9</v>
      </c>
    </row>
  </sheetData>
  <pageMargins left="0.7" right="0.7" top="0.75" bottom="0.75" header="0.3" footer="0.3"/>
  <pageSetup orientation="portrait" horizontalDpi="0" verticalDpi="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B2FF5-0997-604F-9C93-EB6C3F3F0DF8}">
  <dimension ref="A1:AB11"/>
  <sheetViews>
    <sheetView topLeftCell="H1" workbookViewId="0">
      <selection activeCell="M11" sqref="M11:O11"/>
    </sheetView>
  </sheetViews>
  <sheetFormatPr baseColWidth="10" defaultColWidth="8.83203125" defaultRowHeight="15"/>
  <cols>
    <col min="1" max="1" width="14.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1640625" style="1" bestFit="1" customWidth="1"/>
    <col min="10" max="10" width="17.83203125" style="1" bestFit="1" customWidth="1"/>
    <col min="11" max="22" width="10.6640625" style="1" customWidth="1"/>
    <col min="23" max="25" width="12.83203125" style="1" customWidth="1"/>
    <col min="26" max="26" width="177.5" style="1" bestFit="1" customWidth="1"/>
    <col min="27" max="27" width="136.1640625" style="1" bestFit="1" customWidth="1"/>
    <col min="28" max="28" width="142.33203125" style="1" bestFit="1" customWidth="1"/>
    <col min="29" max="16384" width="8.83203125" style="1"/>
  </cols>
  <sheetData>
    <row r="1" spans="1:28">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629</v>
      </c>
      <c r="W1" s="6" t="s">
        <v>628</v>
      </c>
      <c r="X1" s="6" t="s">
        <v>627</v>
      </c>
      <c r="Y1" s="6" t="s">
        <v>626</v>
      </c>
      <c r="Z1" s="6" t="s">
        <v>625</v>
      </c>
      <c r="AA1" s="6" t="s">
        <v>624</v>
      </c>
      <c r="AB1" s="6" t="s">
        <v>153</v>
      </c>
    </row>
    <row r="2" spans="1:28">
      <c r="A2" s="1" t="s">
        <v>109</v>
      </c>
      <c r="B2" s="1" t="s">
        <v>603</v>
      </c>
      <c r="C2" s="1" t="s">
        <v>51</v>
      </c>
      <c r="D2" s="1" t="s">
        <v>50</v>
      </c>
      <c r="E2" s="1" t="s">
        <v>49</v>
      </c>
      <c r="F2" s="1" t="s">
        <v>44</v>
      </c>
      <c r="G2" s="1" t="s">
        <v>48</v>
      </c>
      <c r="H2" s="1" t="s">
        <v>231</v>
      </c>
      <c r="I2" s="1" t="s">
        <v>305</v>
      </c>
      <c r="J2" s="1" t="s">
        <v>29</v>
      </c>
      <c r="K2" s="1">
        <v>6</v>
      </c>
      <c r="L2" s="1">
        <v>6</v>
      </c>
      <c r="M2" s="1">
        <v>6</v>
      </c>
      <c r="N2" s="1">
        <v>6</v>
      </c>
      <c r="O2" s="1">
        <v>6</v>
      </c>
      <c r="P2" s="1">
        <v>6</v>
      </c>
      <c r="Q2" s="1">
        <v>6</v>
      </c>
      <c r="R2" s="1">
        <v>6</v>
      </c>
      <c r="S2" s="1">
        <v>6</v>
      </c>
      <c r="T2" s="1">
        <v>6</v>
      </c>
      <c r="U2" s="1">
        <v>6</v>
      </c>
      <c r="V2" s="1">
        <v>6</v>
      </c>
      <c r="W2" s="1">
        <v>6</v>
      </c>
      <c r="X2" s="1" t="s">
        <v>610</v>
      </c>
      <c r="Y2" s="1" t="s">
        <v>45</v>
      </c>
      <c r="Z2" s="1" t="s">
        <v>623</v>
      </c>
      <c r="AA2" s="1" t="s">
        <v>622</v>
      </c>
      <c r="AB2" s="1" t="s">
        <v>45</v>
      </c>
    </row>
    <row r="3" spans="1:28">
      <c r="A3" s="1" t="s">
        <v>105</v>
      </c>
      <c r="B3" s="1" t="s">
        <v>603</v>
      </c>
      <c r="C3" s="1" t="s">
        <v>51</v>
      </c>
      <c r="D3" s="1" t="s">
        <v>50</v>
      </c>
      <c r="E3" s="1" t="s">
        <v>49</v>
      </c>
      <c r="F3" s="1" t="s">
        <v>44</v>
      </c>
      <c r="G3" s="1" t="s">
        <v>48</v>
      </c>
      <c r="H3" s="1" t="s">
        <v>231</v>
      </c>
      <c r="I3" s="1" t="s">
        <v>305</v>
      </c>
      <c r="J3" s="1" t="s">
        <v>29</v>
      </c>
      <c r="K3" s="1">
        <v>6</v>
      </c>
      <c r="L3" s="1">
        <v>6</v>
      </c>
      <c r="M3" s="1">
        <v>6</v>
      </c>
      <c r="N3" s="1">
        <v>6</v>
      </c>
      <c r="O3" s="1">
        <v>6</v>
      </c>
      <c r="P3" s="1">
        <v>6</v>
      </c>
      <c r="Q3" s="1">
        <v>6</v>
      </c>
      <c r="R3" s="1">
        <v>6</v>
      </c>
      <c r="S3" s="1">
        <v>6</v>
      </c>
      <c r="T3" s="1">
        <v>6</v>
      </c>
      <c r="U3" s="1">
        <v>6</v>
      </c>
      <c r="V3" s="1">
        <v>6</v>
      </c>
      <c r="W3" s="1">
        <v>6</v>
      </c>
      <c r="X3" s="1" t="s">
        <v>610</v>
      </c>
      <c r="Y3" s="1" t="s">
        <v>45</v>
      </c>
      <c r="Z3" s="1" t="s">
        <v>621</v>
      </c>
      <c r="AA3" s="1" t="s">
        <v>198</v>
      </c>
      <c r="AB3" s="1" t="s">
        <v>620</v>
      </c>
    </row>
    <row r="4" spans="1:28">
      <c r="A4" s="1" t="s">
        <v>101</v>
      </c>
      <c r="B4" s="1" t="s">
        <v>603</v>
      </c>
      <c r="C4" s="1" t="s">
        <v>51</v>
      </c>
      <c r="D4" s="1" t="s">
        <v>50</v>
      </c>
      <c r="E4" s="1" t="s">
        <v>49</v>
      </c>
      <c r="F4" s="1" t="s">
        <v>44</v>
      </c>
      <c r="G4" s="1" t="s">
        <v>48</v>
      </c>
      <c r="H4" s="1" t="s">
        <v>231</v>
      </c>
      <c r="I4" s="1" t="s">
        <v>305</v>
      </c>
      <c r="J4" s="1" t="s">
        <v>29</v>
      </c>
      <c r="K4" s="1">
        <v>6</v>
      </c>
      <c r="L4" s="1">
        <v>6</v>
      </c>
      <c r="M4" s="1">
        <v>6</v>
      </c>
      <c r="N4" s="1">
        <v>6</v>
      </c>
      <c r="O4" s="1">
        <v>6</v>
      </c>
      <c r="P4" s="1">
        <v>6</v>
      </c>
      <c r="Q4" s="1">
        <v>6</v>
      </c>
      <c r="R4" s="1">
        <v>6</v>
      </c>
      <c r="S4" s="1">
        <v>6</v>
      </c>
      <c r="T4" s="1">
        <v>6</v>
      </c>
      <c r="U4" s="1">
        <v>6</v>
      </c>
      <c r="V4" s="1">
        <v>6</v>
      </c>
      <c r="W4" s="1">
        <v>6</v>
      </c>
      <c r="X4" s="1" t="s">
        <v>610</v>
      </c>
      <c r="Y4" s="1" t="s">
        <v>45</v>
      </c>
      <c r="Z4" s="1" t="s">
        <v>45</v>
      </c>
      <c r="AA4" s="1" t="s">
        <v>45</v>
      </c>
      <c r="AB4" s="1" t="s">
        <v>45</v>
      </c>
    </row>
    <row r="5" spans="1:28">
      <c r="A5" s="1" t="s">
        <v>98</v>
      </c>
      <c r="B5" s="1" t="s">
        <v>603</v>
      </c>
      <c r="C5" s="1" t="s">
        <v>51</v>
      </c>
      <c r="D5" s="1" t="s">
        <v>50</v>
      </c>
      <c r="E5" s="1" t="s">
        <v>49</v>
      </c>
      <c r="F5" s="1" t="s">
        <v>44</v>
      </c>
      <c r="G5" s="1" t="s">
        <v>48</v>
      </c>
      <c r="H5" s="1" t="s">
        <v>231</v>
      </c>
      <c r="I5" s="1" t="s">
        <v>305</v>
      </c>
      <c r="J5" s="1" t="s">
        <v>29</v>
      </c>
      <c r="K5" s="1">
        <v>5</v>
      </c>
      <c r="L5" s="1">
        <v>5</v>
      </c>
      <c r="M5" s="1">
        <v>5</v>
      </c>
      <c r="N5" s="1">
        <v>5</v>
      </c>
      <c r="O5" s="1">
        <v>5</v>
      </c>
      <c r="P5" s="1">
        <v>5</v>
      </c>
      <c r="Q5" s="1">
        <v>5</v>
      </c>
      <c r="R5" s="1">
        <v>4</v>
      </c>
      <c r="S5" s="1">
        <v>5</v>
      </c>
      <c r="T5" s="1">
        <v>5</v>
      </c>
      <c r="U5" s="1">
        <v>5</v>
      </c>
      <c r="V5" s="1">
        <v>5</v>
      </c>
      <c r="W5" s="1">
        <v>5</v>
      </c>
      <c r="X5" s="1" t="s">
        <v>610</v>
      </c>
      <c r="Y5" s="1" t="s">
        <v>45</v>
      </c>
      <c r="Z5" s="1" t="s">
        <v>45</v>
      </c>
      <c r="AA5" s="1" t="s">
        <v>45</v>
      </c>
      <c r="AB5" s="1" t="s">
        <v>45</v>
      </c>
    </row>
    <row r="6" spans="1:28">
      <c r="A6" s="1" t="s">
        <v>94</v>
      </c>
      <c r="B6" s="1" t="s">
        <v>603</v>
      </c>
      <c r="C6" s="1" t="s">
        <v>51</v>
      </c>
      <c r="D6" s="1" t="s">
        <v>50</v>
      </c>
      <c r="E6" s="1" t="s">
        <v>49</v>
      </c>
      <c r="F6" s="1" t="s">
        <v>44</v>
      </c>
      <c r="G6" s="1" t="s">
        <v>48</v>
      </c>
      <c r="H6" s="1" t="s">
        <v>231</v>
      </c>
      <c r="I6" s="1" t="s">
        <v>305</v>
      </c>
      <c r="J6" s="1" t="s">
        <v>29</v>
      </c>
      <c r="K6" s="1">
        <v>5</v>
      </c>
      <c r="L6" s="1">
        <v>5</v>
      </c>
      <c r="M6" s="1">
        <v>5</v>
      </c>
      <c r="N6" s="1">
        <v>5</v>
      </c>
      <c r="O6" s="1">
        <v>5</v>
      </c>
      <c r="P6" s="1">
        <v>5</v>
      </c>
      <c r="Q6" s="1">
        <v>3</v>
      </c>
      <c r="R6" s="1">
        <v>4</v>
      </c>
      <c r="S6" s="1">
        <v>4</v>
      </c>
      <c r="T6" s="1">
        <v>4</v>
      </c>
      <c r="U6" s="1">
        <v>4</v>
      </c>
      <c r="V6" s="1">
        <v>5</v>
      </c>
      <c r="W6" s="1">
        <v>5</v>
      </c>
      <c r="X6" s="1" t="s">
        <v>610</v>
      </c>
      <c r="Y6" s="1" t="s">
        <v>617</v>
      </c>
      <c r="Z6" s="1" t="s">
        <v>619</v>
      </c>
      <c r="AA6" s="1" t="s">
        <v>618</v>
      </c>
      <c r="AB6" s="1" t="s">
        <v>617</v>
      </c>
    </row>
    <row r="7" spans="1:28">
      <c r="A7" s="1" t="s">
        <v>90</v>
      </c>
      <c r="B7" s="1" t="s">
        <v>603</v>
      </c>
      <c r="C7" s="1" t="s">
        <v>51</v>
      </c>
      <c r="D7" s="1" t="s">
        <v>50</v>
      </c>
      <c r="E7" s="1" t="s">
        <v>49</v>
      </c>
      <c r="F7" s="1" t="s">
        <v>44</v>
      </c>
      <c r="G7" s="1" t="s">
        <v>48</v>
      </c>
      <c r="H7" s="1" t="s">
        <v>231</v>
      </c>
      <c r="I7" s="1" t="s">
        <v>305</v>
      </c>
      <c r="J7" s="1" t="s">
        <v>29</v>
      </c>
      <c r="K7" s="1">
        <v>6</v>
      </c>
      <c r="L7" s="1">
        <v>6</v>
      </c>
      <c r="M7" s="1">
        <v>6</v>
      </c>
      <c r="N7" s="1">
        <v>6</v>
      </c>
      <c r="O7" s="1">
        <v>6</v>
      </c>
      <c r="P7" s="1">
        <v>6</v>
      </c>
      <c r="Q7" s="1">
        <v>6</v>
      </c>
      <c r="R7" s="1" t="s">
        <v>45</v>
      </c>
      <c r="S7" s="1">
        <v>6</v>
      </c>
      <c r="T7" s="1">
        <v>6</v>
      </c>
      <c r="U7" s="1">
        <v>6</v>
      </c>
      <c r="V7" s="1">
        <v>6</v>
      </c>
      <c r="W7" s="1">
        <v>6</v>
      </c>
      <c r="X7" s="1" t="s">
        <v>610</v>
      </c>
      <c r="Y7" s="1" t="s">
        <v>45</v>
      </c>
      <c r="Z7" s="1" t="s">
        <v>616</v>
      </c>
      <c r="AA7" s="1" t="s">
        <v>45</v>
      </c>
      <c r="AB7" s="1" t="s">
        <v>615</v>
      </c>
    </row>
    <row r="8" spans="1:28">
      <c r="A8" s="1" t="s">
        <v>87</v>
      </c>
      <c r="B8" s="1" t="s">
        <v>603</v>
      </c>
      <c r="C8" s="1" t="s">
        <v>51</v>
      </c>
      <c r="D8" s="1" t="s">
        <v>50</v>
      </c>
      <c r="E8" s="1" t="s">
        <v>49</v>
      </c>
      <c r="F8" s="1" t="s">
        <v>44</v>
      </c>
      <c r="G8" s="1" t="s">
        <v>48</v>
      </c>
      <c r="H8" s="1" t="s">
        <v>231</v>
      </c>
      <c r="I8" s="1" t="s">
        <v>305</v>
      </c>
      <c r="J8" s="1" t="s">
        <v>29</v>
      </c>
      <c r="K8" s="1">
        <v>6</v>
      </c>
      <c r="L8" s="1">
        <v>6</v>
      </c>
      <c r="M8" s="1">
        <v>6</v>
      </c>
      <c r="N8" s="1">
        <v>6</v>
      </c>
      <c r="O8" s="1">
        <v>6</v>
      </c>
      <c r="P8" s="1">
        <v>6</v>
      </c>
      <c r="Q8" s="1">
        <v>6</v>
      </c>
      <c r="R8" s="1">
        <v>6</v>
      </c>
      <c r="S8" s="1">
        <v>6</v>
      </c>
      <c r="T8" s="1">
        <v>6</v>
      </c>
      <c r="U8" s="1">
        <v>6</v>
      </c>
      <c r="V8" s="1">
        <v>6</v>
      </c>
      <c r="W8" s="1">
        <v>6</v>
      </c>
      <c r="X8" s="1" t="s">
        <v>610</v>
      </c>
      <c r="Y8" s="1" t="s">
        <v>45</v>
      </c>
      <c r="Z8" s="1" t="s">
        <v>614</v>
      </c>
      <c r="AA8" s="1" t="s">
        <v>613</v>
      </c>
      <c r="AB8" s="1" t="s">
        <v>612</v>
      </c>
    </row>
    <row r="9" spans="1:28">
      <c r="A9" s="1" t="s">
        <v>83</v>
      </c>
      <c r="B9" s="1" t="s">
        <v>603</v>
      </c>
      <c r="C9" s="1" t="s">
        <v>51</v>
      </c>
      <c r="D9" s="1" t="s">
        <v>50</v>
      </c>
      <c r="E9" s="1" t="s">
        <v>49</v>
      </c>
      <c r="F9" s="1" t="s">
        <v>44</v>
      </c>
      <c r="G9" s="1" t="s">
        <v>48</v>
      </c>
      <c r="H9" s="1" t="s">
        <v>231</v>
      </c>
      <c r="I9" s="1" t="s">
        <v>305</v>
      </c>
      <c r="J9" s="1" t="s">
        <v>29</v>
      </c>
      <c r="K9" s="1">
        <v>6</v>
      </c>
      <c r="L9" s="1">
        <v>6</v>
      </c>
      <c r="M9" s="1">
        <v>6</v>
      </c>
      <c r="N9" s="1">
        <v>6</v>
      </c>
      <c r="O9" s="1">
        <v>6</v>
      </c>
      <c r="P9" s="1">
        <v>6</v>
      </c>
      <c r="Q9" s="1">
        <v>6</v>
      </c>
      <c r="R9" s="1">
        <v>6</v>
      </c>
      <c r="S9" s="1">
        <v>6</v>
      </c>
      <c r="T9" s="1">
        <v>6</v>
      </c>
      <c r="U9" s="1">
        <v>6</v>
      </c>
      <c r="V9" s="1">
        <v>6</v>
      </c>
      <c r="W9" s="1">
        <v>6</v>
      </c>
      <c r="X9" s="1" t="s">
        <v>610</v>
      </c>
      <c r="Y9" s="1" t="s">
        <v>45</v>
      </c>
      <c r="Z9" s="1" t="s">
        <v>611</v>
      </c>
      <c r="AA9" s="1" t="s">
        <v>351</v>
      </c>
      <c r="AB9" s="1" t="s">
        <v>45</v>
      </c>
    </row>
    <row r="10" spans="1:28">
      <c r="A10" s="1" t="s">
        <v>79</v>
      </c>
      <c r="B10" s="1" t="s">
        <v>603</v>
      </c>
      <c r="C10" s="1" t="s">
        <v>51</v>
      </c>
      <c r="D10" s="1" t="s">
        <v>50</v>
      </c>
      <c r="E10" s="1" t="s">
        <v>49</v>
      </c>
      <c r="F10" s="1" t="s">
        <v>44</v>
      </c>
      <c r="G10" s="1" t="s">
        <v>48</v>
      </c>
      <c r="H10" s="1" t="s">
        <v>231</v>
      </c>
      <c r="I10" s="1" t="s">
        <v>305</v>
      </c>
      <c r="J10" s="1" t="s">
        <v>29</v>
      </c>
      <c r="K10" s="1">
        <v>6</v>
      </c>
      <c r="L10" s="1">
        <v>6</v>
      </c>
      <c r="M10" s="1">
        <v>6</v>
      </c>
      <c r="N10" s="1">
        <v>6</v>
      </c>
      <c r="O10" s="1">
        <v>5</v>
      </c>
      <c r="P10" s="1">
        <v>6</v>
      </c>
      <c r="Q10" s="1">
        <v>5</v>
      </c>
      <c r="R10" s="1">
        <v>6</v>
      </c>
      <c r="S10" s="1">
        <v>5</v>
      </c>
      <c r="T10" s="1">
        <v>5</v>
      </c>
      <c r="U10" s="1">
        <v>6</v>
      </c>
      <c r="V10" s="1">
        <v>6</v>
      </c>
      <c r="W10" s="1">
        <v>6</v>
      </c>
      <c r="X10" s="1" t="s">
        <v>610</v>
      </c>
      <c r="Y10" s="1" t="s">
        <v>45</v>
      </c>
      <c r="Z10" s="1" t="s">
        <v>609</v>
      </c>
      <c r="AA10" s="1" t="s">
        <v>45</v>
      </c>
      <c r="AB10" s="1" t="s">
        <v>45</v>
      </c>
    </row>
    <row r="11" spans="1:28">
      <c r="K11" s="1">
        <f t="shared" ref="K11:W11" si="0">AVERAGE(K2:K10)</f>
        <v>5.7777777777777777</v>
      </c>
      <c r="L11" s="1">
        <f t="shared" si="0"/>
        <v>5.7777777777777777</v>
      </c>
      <c r="M11" s="1">
        <f t="shared" si="0"/>
        <v>5.7777777777777777</v>
      </c>
      <c r="N11" s="1">
        <f t="shared" si="0"/>
        <v>5.7777777777777777</v>
      </c>
      <c r="O11" s="1">
        <f t="shared" si="0"/>
        <v>5.666666666666667</v>
      </c>
      <c r="P11" s="1">
        <f t="shared" si="0"/>
        <v>5.7777777777777777</v>
      </c>
      <c r="Q11" s="1">
        <f t="shared" si="0"/>
        <v>5.4444444444444446</v>
      </c>
      <c r="R11" s="1">
        <f t="shared" si="0"/>
        <v>5.5</v>
      </c>
      <c r="S11" s="1">
        <f t="shared" si="0"/>
        <v>5.5555555555555554</v>
      </c>
      <c r="T11" s="1">
        <f t="shared" si="0"/>
        <v>5.5555555555555554</v>
      </c>
      <c r="U11" s="1">
        <f t="shared" si="0"/>
        <v>5.666666666666667</v>
      </c>
      <c r="V11" s="1">
        <f t="shared" si="0"/>
        <v>5.7777777777777777</v>
      </c>
      <c r="W11" s="1">
        <f t="shared" si="0"/>
        <v>5.7777777777777777</v>
      </c>
    </row>
  </sheetData>
  <pageMargins left="0.7" right="0.7" top="0.75" bottom="0.75" header="0.3" footer="0.3"/>
  <pageSetup orientation="portrait" horizontalDpi="0" verticalDpi="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1C658-87C3-F740-8D3B-ED58C6EFE470}">
  <dimension ref="A1:V15"/>
  <sheetViews>
    <sheetView topLeftCell="C1" workbookViewId="0">
      <selection activeCell="M15" sqref="M15:O15"/>
    </sheetView>
  </sheetViews>
  <sheetFormatPr baseColWidth="10" defaultColWidth="8.83203125" defaultRowHeight="15"/>
  <cols>
    <col min="1" max="1" width="14.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19.83203125" style="1" bestFit="1" customWidth="1"/>
    <col min="11" max="17" width="8.6640625" style="1" customWidth="1"/>
    <col min="18" max="18" width="78.6640625" style="1" bestFit="1" customWidth="1"/>
    <col min="19" max="21" width="255" style="1" bestFit="1" customWidth="1"/>
    <col min="22" max="22" width="50.6640625" style="1" bestFit="1" customWidth="1"/>
    <col min="23" max="16384" width="8.83203125" style="1"/>
  </cols>
  <sheetData>
    <row r="1" spans="1:22">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629</v>
      </c>
      <c r="Q1" s="6" t="s">
        <v>628</v>
      </c>
      <c r="R1" s="6" t="s">
        <v>627</v>
      </c>
      <c r="S1" s="6" t="s">
        <v>626</v>
      </c>
      <c r="T1" s="6" t="s">
        <v>625</v>
      </c>
      <c r="U1" s="6" t="s">
        <v>624</v>
      </c>
      <c r="V1" s="6" t="s">
        <v>153</v>
      </c>
    </row>
    <row r="2" spans="1:22">
      <c r="A2" s="1" t="s">
        <v>109</v>
      </c>
      <c r="B2" s="1" t="s">
        <v>603</v>
      </c>
      <c r="C2" s="1" t="s">
        <v>51</v>
      </c>
      <c r="D2" s="1" t="s">
        <v>50</v>
      </c>
      <c r="E2" s="1" t="s">
        <v>49</v>
      </c>
      <c r="F2" s="1" t="s">
        <v>28</v>
      </c>
      <c r="G2" s="1" t="s">
        <v>353</v>
      </c>
      <c r="H2" s="1" t="s">
        <v>231</v>
      </c>
      <c r="I2" s="1" t="s">
        <v>352</v>
      </c>
      <c r="J2" s="1" t="s">
        <v>302</v>
      </c>
      <c r="K2" s="1">
        <v>6</v>
      </c>
      <c r="L2" s="1">
        <v>6</v>
      </c>
      <c r="M2" s="1">
        <v>6</v>
      </c>
      <c r="N2" s="1">
        <v>6</v>
      </c>
      <c r="O2" s="1">
        <v>6</v>
      </c>
      <c r="P2" s="1">
        <v>0</v>
      </c>
      <c r="Q2" s="1">
        <v>6</v>
      </c>
      <c r="R2" s="1" t="s">
        <v>610</v>
      </c>
      <c r="S2" s="1" t="s">
        <v>45</v>
      </c>
      <c r="T2" s="1" t="s">
        <v>655</v>
      </c>
      <c r="U2" s="1" t="s">
        <v>45</v>
      </c>
      <c r="V2" s="1" t="s">
        <v>654</v>
      </c>
    </row>
    <row r="3" spans="1:22">
      <c r="A3" s="1" t="s">
        <v>105</v>
      </c>
      <c r="B3" s="1" t="s">
        <v>603</v>
      </c>
      <c r="C3" s="1" t="s">
        <v>51</v>
      </c>
      <c r="D3" s="1" t="s">
        <v>50</v>
      </c>
      <c r="E3" s="1" t="s">
        <v>49</v>
      </c>
      <c r="F3" s="1" t="s">
        <v>28</v>
      </c>
      <c r="G3" s="1" t="s">
        <v>353</v>
      </c>
      <c r="H3" s="1" t="s">
        <v>231</v>
      </c>
      <c r="I3" s="1" t="s">
        <v>352</v>
      </c>
      <c r="J3" s="1" t="s">
        <v>302</v>
      </c>
      <c r="K3" s="1">
        <v>6</v>
      </c>
      <c r="L3" s="1">
        <v>6</v>
      </c>
      <c r="M3" s="1">
        <v>6</v>
      </c>
      <c r="N3" s="1">
        <v>5</v>
      </c>
      <c r="O3" s="1">
        <v>6</v>
      </c>
      <c r="P3" s="1">
        <v>4</v>
      </c>
      <c r="Q3" s="1">
        <v>4</v>
      </c>
      <c r="R3" s="1" t="s">
        <v>610</v>
      </c>
      <c r="S3" s="1" t="s">
        <v>45</v>
      </c>
      <c r="T3" s="1" t="s">
        <v>45</v>
      </c>
      <c r="U3" s="1" t="s">
        <v>45</v>
      </c>
      <c r="V3" s="1" t="s">
        <v>45</v>
      </c>
    </row>
    <row r="4" spans="1:22">
      <c r="A4" s="1" t="s">
        <v>101</v>
      </c>
      <c r="B4" s="1" t="s">
        <v>603</v>
      </c>
      <c r="C4" s="1" t="s">
        <v>51</v>
      </c>
      <c r="D4" s="1" t="s">
        <v>50</v>
      </c>
      <c r="E4" s="1" t="s">
        <v>49</v>
      </c>
      <c r="F4" s="1" t="s">
        <v>28</v>
      </c>
      <c r="G4" s="1" t="s">
        <v>353</v>
      </c>
      <c r="H4" s="1" t="s">
        <v>231</v>
      </c>
      <c r="I4" s="1" t="s">
        <v>352</v>
      </c>
      <c r="J4" s="1" t="s">
        <v>302</v>
      </c>
      <c r="K4" s="1">
        <v>3</v>
      </c>
      <c r="L4" s="1">
        <v>5</v>
      </c>
      <c r="M4" s="1">
        <v>5</v>
      </c>
      <c r="N4" s="1">
        <v>6</v>
      </c>
      <c r="O4" s="1">
        <v>6</v>
      </c>
      <c r="P4" s="1">
        <v>4</v>
      </c>
      <c r="Q4" s="1">
        <v>5</v>
      </c>
      <c r="R4" s="1" t="s">
        <v>610</v>
      </c>
      <c r="S4" s="1" t="s">
        <v>45</v>
      </c>
      <c r="T4" s="1" t="s">
        <v>653</v>
      </c>
      <c r="U4" s="1" t="s">
        <v>652</v>
      </c>
      <c r="V4" s="1" t="s">
        <v>45</v>
      </c>
    </row>
    <row r="5" spans="1:22">
      <c r="A5" s="1" t="s">
        <v>98</v>
      </c>
      <c r="B5" s="1" t="s">
        <v>603</v>
      </c>
      <c r="C5" s="1" t="s">
        <v>51</v>
      </c>
      <c r="D5" s="1" t="s">
        <v>50</v>
      </c>
      <c r="E5" s="1" t="s">
        <v>49</v>
      </c>
      <c r="F5" s="1" t="s">
        <v>28</v>
      </c>
      <c r="G5" s="1" t="s">
        <v>353</v>
      </c>
      <c r="H5" s="1" t="s">
        <v>231</v>
      </c>
      <c r="I5" s="1" t="s">
        <v>352</v>
      </c>
      <c r="J5" s="1" t="s">
        <v>302</v>
      </c>
      <c r="K5" s="1">
        <v>6</v>
      </c>
      <c r="L5" s="1">
        <v>6</v>
      </c>
      <c r="M5" s="1">
        <v>6</v>
      </c>
      <c r="N5" s="1">
        <v>6</v>
      </c>
      <c r="O5" s="1">
        <v>6</v>
      </c>
      <c r="P5" s="1">
        <v>6</v>
      </c>
      <c r="Q5" s="1">
        <v>6</v>
      </c>
      <c r="R5" s="1" t="s">
        <v>610</v>
      </c>
      <c r="S5" s="1" t="s">
        <v>351</v>
      </c>
      <c r="T5" s="1" t="s">
        <v>651</v>
      </c>
      <c r="U5" s="1" t="s">
        <v>650</v>
      </c>
      <c r="V5" s="1" t="s">
        <v>351</v>
      </c>
    </row>
    <row r="6" spans="1:22">
      <c r="A6" s="1" t="s">
        <v>94</v>
      </c>
      <c r="B6" s="1" t="s">
        <v>603</v>
      </c>
      <c r="C6" s="1" t="s">
        <v>51</v>
      </c>
      <c r="D6" s="1" t="s">
        <v>50</v>
      </c>
      <c r="E6" s="1" t="s">
        <v>49</v>
      </c>
      <c r="F6" s="1" t="s">
        <v>28</v>
      </c>
      <c r="G6" s="1" t="s">
        <v>353</v>
      </c>
      <c r="H6" s="1" t="s">
        <v>231</v>
      </c>
      <c r="I6" s="1" t="s">
        <v>352</v>
      </c>
      <c r="J6" s="1" t="s">
        <v>302</v>
      </c>
      <c r="K6" s="1">
        <v>6</v>
      </c>
      <c r="L6" s="1">
        <v>6</v>
      </c>
      <c r="M6" s="1">
        <v>6</v>
      </c>
      <c r="N6" s="1">
        <v>6</v>
      </c>
      <c r="O6" s="1">
        <v>6</v>
      </c>
      <c r="P6" s="1">
        <v>6</v>
      </c>
      <c r="Q6" s="1">
        <v>6</v>
      </c>
      <c r="R6" s="1" t="s">
        <v>610</v>
      </c>
      <c r="S6" s="1" t="s">
        <v>45</v>
      </c>
      <c r="T6" s="1" t="s">
        <v>45</v>
      </c>
      <c r="U6" s="1" t="s">
        <v>45</v>
      </c>
      <c r="V6" s="1" t="s">
        <v>649</v>
      </c>
    </row>
    <row r="7" spans="1:22">
      <c r="A7" s="1" t="s">
        <v>90</v>
      </c>
      <c r="B7" s="1" t="s">
        <v>603</v>
      </c>
      <c r="C7" s="1" t="s">
        <v>51</v>
      </c>
      <c r="D7" s="1" t="s">
        <v>50</v>
      </c>
      <c r="E7" s="1" t="s">
        <v>49</v>
      </c>
      <c r="F7" s="1" t="s">
        <v>28</v>
      </c>
      <c r="G7" s="1" t="s">
        <v>353</v>
      </c>
      <c r="H7" s="1" t="s">
        <v>231</v>
      </c>
      <c r="I7" s="1" t="s">
        <v>352</v>
      </c>
      <c r="J7" s="1" t="s">
        <v>302</v>
      </c>
      <c r="K7" s="1">
        <v>6</v>
      </c>
      <c r="L7" s="1">
        <v>6</v>
      </c>
      <c r="M7" s="1">
        <v>6</v>
      </c>
      <c r="N7" s="1">
        <v>6</v>
      </c>
      <c r="O7" s="1">
        <v>6</v>
      </c>
      <c r="P7" s="1">
        <v>5</v>
      </c>
      <c r="Q7" s="1">
        <v>5</v>
      </c>
      <c r="R7" s="1" t="s">
        <v>610</v>
      </c>
      <c r="S7" s="1" t="s">
        <v>45</v>
      </c>
      <c r="T7" s="1" t="s">
        <v>648</v>
      </c>
      <c r="U7" s="1" t="s">
        <v>647</v>
      </c>
      <c r="V7" s="1" t="s">
        <v>45</v>
      </c>
    </row>
    <row r="8" spans="1:22">
      <c r="A8" s="1" t="s">
        <v>87</v>
      </c>
      <c r="B8" s="1" t="s">
        <v>603</v>
      </c>
      <c r="C8" s="1" t="s">
        <v>51</v>
      </c>
      <c r="D8" s="1" t="s">
        <v>50</v>
      </c>
      <c r="E8" s="1" t="s">
        <v>49</v>
      </c>
      <c r="F8" s="1" t="s">
        <v>28</v>
      </c>
      <c r="G8" s="1" t="s">
        <v>353</v>
      </c>
      <c r="H8" s="1" t="s">
        <v>231</v>
      </c>
      <c r="I8" s="1" t="s">
        <v>352</v>
      </c>
      <c r="J8" s="1" t="s">
        <v>302</v>
      </c>
      <c r="K8" s="1">
        <v>5</v>
      </c>
      <c r="L8" s="1">
        <v>6</v>
      </c>
      <c r="M8" s="1">
        <v>5</v>
      </c>
      <c r="N8" s="1">
        <v>6</v>
      </c>
      <c r="O8" s="1">
        <v>5</v>
      </c>
      <c r="P8" s="1">
        <v>4</v>
      </c>
      <c r="Q8" s="1">
        <v>5</v>
      </c>
      <c r="R8" s="1" t="s">
        <v>639</v>
      </c>
      <c r="S8" s="1" t="s">
        <v>646</v>
      </c>
      <c r="T8" s="1" t="s">
        <v>645</v>
      </c>
      <c r="U8" s="1" t="s">
        <v>644</v>
      </c>
      <c r="V8" s="1" t="s">
        <v>45</v>
      </c>
    </row>
    <row r="9" spans="1:22">
      <c r="A9" s="1" t="s">
        <v>83</v>
      </c>
      <c r="B9" s="1" t="s">
        <v>603</v>
      </c>
      <c r="C9" s="1" t="s">
        <v>51</v>
      </c>
      <c r="D9" s="1" t="s">
        <v>50</v>
      </c>
      <c r="E9" s="1" t="s">
        <v>49</v>
      </c>
      <c r="F9" s="1" t="s">
        <v>28</v>
      </c>
      <c r="G9" s="1" t="s">
        <v>353</v>
      </c>
      <c r="H9" s="1" t="s">
        <v>231</v>
      </c>
      <c r="I9" s="1" t="s">
        <v>352</v>
      </c>
      <c r="J9" s="1" t="s">
        <v>302</v>
      </c>
      <c r="K9" s="1">
        <v>3</v>
      </c>
      <c r="L9" s="1">
        <v>1</v>
      </c>
      <c r="M9" s="1">
        <v>2</v>
      </c>
      <c r="N9" s="1">
        <v>5</v>
      </c>
      <c r="O9" s="1">
        <v>3</v>
      </c>
      <c r="P9" s="1">
        <v>2</v>
      </c>
      <c r="Q9" s="1">
        <v>1</v>
      </c>
      <c r="R9" s="1" t="s">
        <v>639</v>
      </c>
      <c r="S9" s="1" t="s">
        <v>643</v>
      </c>
      <c r="T9" s="1" t="s">
        <v>642</v>
      </c>
      <c r="U9" s="1" t="s">
        <v>641</v>
      </c>
      <c r="V9" s="1" t="s">
        <v>640</v>
      </c>
    </row>
    <row r="10" spans="1:22">
      <c r="A10" s="1" t="s">
        <v>79</v>
      </c>
      <c r="B10" s="1" t="s">
        <v>603</v>
      </c>
      <c r="C10" s="1" t="s">
        <v>51</v>
      </c>
      <c r="D10" s="1" t="s">
        <v>50</v>
      </c>
      <c r="E10" s="1" t="s">
        <v>49</v>
      </c>
      <c r="F10" s="1" t="s">
        <v>28</v>
      </c>
      <c r="G10" s="1" t="s">
        <v>353</v>
      </c>
      <c r="H10" s="1" t="s">
        <v>231</v>
      </c>
      <c r="I10" s="1" t="s">
        <v>352</v>
      </c>
      <c r="J10" s="1" t="s">
        <v>302</v>
      </c>
      <c r="K10" s="1">
        <v>6</v>
      </c>
      <c r="L10" s="1">
        <v>6</v>
      </c>
      <c r="M10" s="1">
        <v>4</v>
      </c>
      <c r="N10" s="1">
        <v>6</v>
      </c>
      <c r="O10" s="1">
        <v>6</v>
      </c>
      <c r="P10" s="1">
        <v>5</v>
      </c>
      <c r="Q10" s="1">
        <v>4</v>
      </c>
      <c r="R10" s="1" t="s">
        <v>639</v>
      </c>
      <c r="S10" s="1" t="s">
        <v>638</v>
      </c>
      <c r="T10" s="1" t="s">
        <v>637</v>
      </c>
      <c r="U10" s="1" t="s">
        <v>636</v>
      </c>
      <c r="V10" s="1" t="s">
        <v>45</v>
      </c>
    </row>
    <row r="11" spans="1:22">
      <c r="A11" s="1" t="s">
        <v>109</v>
      </c>
      <c r="B11" s="1" t="s">
        <v>603</v>
      </c>
      <c r="C11" s="1" t="s">
        <v>51</v>
      </c>
      <c r="D11" s="1" t="s">
        <v>50</v>
      </c>
      <c r="E11" s="1" t="s">
        <v>49</v>
      </c>
      <c r="F11" s="1" t="s">
        <v>28</v>
      </c>
      <c r="G11" s="1" t="s">
        <v>353</v>
      </c>
      <c r="H11" s="1" t="s">
        <v>47</v>
      </c>
      <c r="I11" s="1" t="s">
        <v>439</v>
      </c>
      <c r="J11" s="1" t="s">
        <v>302</v>
      </c>
      <c r="K11" s="1">
        <v>6</v>
      </c>
      <c r="L11" s="1">
        <v>6</v>
      </c>
      <c r="M11" s="1">
        <v>6</v>
      </c>
      <c r="N11" s="1">
        <v>6</v>
      </c>
      <c r="O11" s="1">
        <v>5</v>
      </c>
      <c r="P11" s="1">
        <v>5</v>
      </c>
      <c r="Q11" s="1">
        <v>6</v>
      </c>
      <c r="R11" s="1" t="s">
        <v>610</v>
      </c>
      <c r="S11" s="1" t="s">
        <v>45</v>
      </c>
      <c r="T11" s="1" t="s">
        <v>635</v>
      </c>
      <c r="U11" s="1" t="s">
        <v>634</v>
      </c>
      <c r="V11" s="1" t="s">
        <v>45</v>
      </c>
    </row>
    <row r="12" spans="1:22">
      <c r="A12" s="1" t="s">
        <v>105</v>
      </c>
      <c r="B12" s="1" t="s">
        <v>603</v>
      </c>
      <c r="C12" s="1" t="s">
        <v>51</v>
      </c>
      <c r="D12" s="1" t="s">
        <v>50</v>
      </c>
      <c r="E12" s="1" t="s">
        <v>49</v>
      </c>
      <c r="F12" s="1" t="s">
        <v>28</v>
      </c>
      <c r="G12" s="1" t="s">
        <v>353</v>
      </c>
      <c r="H12" s="1" t="s">
        <v>47</v>
      </c>
      <c r="I12" s="1" t="s">
        <v>439</v>
      </c>
      <c r="J12" s="1" t="s">
        <v>302</v>
      </c>
      <c r="K12" s="1">
        <v>6</v>
      </c>
      <c r="L12" s="1">
        <v>6</v>
      </c>
      <c r="M12" s="1">
        <v>6</v>
      </c>
      <c r="N12" s="1">
        <v>6</v>
      </c>
      <c r="O12" s="1">
        <v>6</v>
      </c>
      <c r="P12" s="1">
        <v>6</v>
      </c>
      <c r="Q12" s="1">
        <v>6</v>
      </c>
      <c r="R12" s="1" t="s">
        <v>610</v>
      </c>
      <c r="S12" s="1" t="s">
        <v>45</v>
      </c>
      <c r="T12" s="1" t="s">
        <v>45</v>
      </c>
      <c r="U12" s="1" t="s">
        <v>45</v>
      </c>
      <c r="V12" s="1" t="s">
        <v>45</v>
      </c>
    </row>
    <row r="13" spans="1:22">
      <c r="A13" s="1" t="s">
        <v>101</v>
      </c>
      <c r="B13" s="1" t="s">
        <v>603</v>
      </c>
      <c r="C13" s="1" t="s">
        <v>51</v>
      </c>
      <c r="D13" s="1" t="s">
        <v>50</v>
      </c>
      <c r="E13" s="1" t="s">
        <v>49</v>
      </c>
      <c r="F13" s="1" t="s">
        <v>28</v>
      </c>
      <c r="G13" s="1" t="s">
        <v>353</v>
      </c>
      <c r="H13" s="1" t="s">
        <v>47</v>
      </c>
      <c r="I13" s="1" t="s">
        <v>439</v>
      </c>
      <c r="J13" s="1" t="s">
        <v>302</v>
      </c>
      <c r="K13" s="1">
        <v>6</v>
      </c>
      <c r="L13" s="1">
        <v>6</v>
      </c>
      <c r="M13" s="1">
        <v>6</v>
      </c>
      <c r="N13" s="1">
        <v>6</v>
      </c>
      <c r="O13" s="1">
        <v>5</v>
      </c>
      <c r="P13" s="1">
        <v>4</v>
      </c>
      <c r="Q13" s="1">
        <v>5</v>
      </c>
      <c r="R13" s="1" t="s">
        <v>610</v>
      </c>
      <c r="S13" s="1" t="s">
        <v>45</v>
      </c>
      <c r="T13" s="1" t="s">
        <v>633</v>
      </c>
      <c r="U13" s="1" t="s">
        <v>632</v>
      </c>
      <c r="V13" s="1" t="s">
        <v>45</v>
      </c>
    </row>
    <row r="14" spans="1:22">
      <c r="A14" s="1" t="s">
        <v>98</v>
      </c>
      <c r="B14" s="1" t="s">
        <v>603</v>
      </c>
      <c r="C14" s="1" t="s">
        <v>51</v>
      </c>
      <c r="D14" s="1" t="s">
        <v>50</v>
      </c>
      <c r="E14" s="1" t="s">
        <v>49</v>
      </c>
      <c r="F14" s="1" t="s">
        <v>28</v>
      </c>
      <c r="G14" s="1" t="s">
        <v>353</v>
      </c>
      <c r="H14" s="1" t="s">
        <v>47</v>
      </c>
      <c r="I14" s="1" t="s">
        <v>439</v>
      </c>
      <c r="J14" s="1" t="s">
        <v>302</v>
      </c>
      <c r="K14" s="1">
        <v>5</v>
      </c>
      <c r="L14" s="1">
        <v>5</v>
      </c>
      <c r="M14" s="1">
        <v>5</v>
      </c>
      <c r="N14" s="1">
        <v>5</v>
      </c>
      <c r="O14" s="1">
        <v>5</v>
      </c>
      <c r="P14" s="1">
        <v>6</v>
      </c>
      <c r="Q14" s="1">
        <v>6</v>
      </c>
      <c r="R14" s="1" t="s">
        <v>610</v>
      </c>
      <c r="S14" s="1" t="s">
        <v>45</v>
      </c>
      <c r="T14" s="1" t="s">
        <v>631</v>
      </c>
      <c r="U14" s="1" t="s">
        <v>630</v>
      </c>
      <c r="V14" s="1" t="s">
        <v>45</v>
      </c>
    </row>
    <row r="15" spans="1:22">
      <c r="K15" s="1">
        <f t="shared" ref="K15:Q15" si="0">AVERAGE(K2:K14)</f>
        <v>5.384615384615385</v>
      </c>
      <c r="L15" s="1">
        <f t="shared" si="0"/>
        <v>5.4615384615384617</v>
      </c>
      <c r="M15" s="1">
        <f t="shared" si="0"/>
        <v>5.3076923076923075</v>
      </c>
      <c r="N15" s="1">
        <f t="shared" si="0"/>
        <v>5.7692307692307692</v>
      </c>
      <c r="O15" s="1">
        <f t="shared" si="0"/>
        <v>5.4615384615384617</v>
      </c>
      <c r="P15" s="1">
        <f t="shared" si="0"/>
        <v>4.384615384615385</v>
      </c>
      <c r="Q15" s="1">
        <f t="shared" si="0"/>
        <v>5</v>
      </c>
    </row>
  </sheetData>
  <pageMargins left="0.7" right="0.7" top="0.75" bottom="0.75" header="0.3" footer="0.3"/>
  <pageSetup orientation="portrait" horizontalDpi="0" verticalDpi="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FFA8D-627F-044C-AC58-D340F03C319C}">
  <dimension ref="A1:V6"/>
  <sheetViews>
    <sheetView topLeftCell="B1" workbookViewId="0">
      <selection activeCell="Q43" sqref="Q43"/>
    </sheetView>
  </sheetViews>
  <sheetFormatPr baseColWidth="10" defaultColWidth="8.83203125" defaultRowHeight="15"/>
  <cols>
    <col min="1" max="1" width="14.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33203125" style="1" bestFit="1" customWidth="1"/>
    <col min="10" max="10" width="18" style="1" bestFit="1" customWidth="1"/>
    <col min="11" max="13" width="8.6640625" style="1" customWidth="1"/>
    <col min="14" max="16" width="8.5" style="1" customWidth="1"/>
    <col min="17" max="17" width="20" style="1" customWidth="1"/>
    <col min="18" max="18" width="78.6640625" style="1" bestFit="1" customWidth="1"/>
    <col min="19" max="19" width="66.1640625" style="1" bestFit="1" customWidth="1"/>
    <col min="20" max="20" width="84.1640625" style="1" bestFit="1" customWidth="1"/>
    <col min="21" max="21" width="139.6640625" style="1" bestFit="1" customWidth="1"/>
    <col min="22" max="22" width="23.1640625" style="1" bestFit="1" customWidth="1"/>
    <col min="23" max="16384" width="8.83203125" style="1"/>
  </cols>
  <sheetData>
    <row r="1" spans="1:22">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629</v>
      </c>
      <c r="Q1" s="6" t="s">
        <v>628</v>
      </c>
      <c r="R1" s="6" t="s">
        <v>627</v>
      </c>
      <c r="S1" s="6" t="s">
        <v>626</v>
      </c>
      <c r="T1" s="6" t="s">
        <v>625</v>
      </c>
      <c r="U1" s="6" t="s">
        <v>624</v>
      </c>
      <c r="V1" s="6" t="s">
        <v>153</v>
      </c>
    </row>
    <row r="2" spans="1:22">
      <c r="A2" s="1" t="s">
        <v>109</v>
      </c>
      <c r="B2" s="1" t="s">
        <v>603</v>
      </c>
      <c r="C2" s="1" t="s">
        <v>51</v>
      </c>
      <c r="D2" s="1" t="s">
        <v>50</v>
      </c>
      <c r="E2" s="1" t="s">
        <v>49</v>
      </c>
      <c r="F2" s="1" t="s">
        <v>28</v>
      </c>
      <c r="G2" s="1" t="s">
        <v>659</v>
      </c>
      <c r="H2" s="1" t="s">
        <v>454</v>
      </c>
      <c r="I2" s="1" t="s">
        <v>665</v>
      </c>
      <c r="J2" s="1" t="s">
        <v>601</v>
      </c>
      <c r="K2" s="1">
        <v>6</v>
      </c>
      <c r="L2" s="1">
        <v>6</v>
      </c>
      <c r="M2" s="1">
        <v>6</v>
      </c>
      <c r="N2" s="1">
        <v>6</v>
      </c>
      <c r="O2" s="1">
        <v>6</v>
      </c>
      <c r="P2" s="1">
        <v>6</v>
      </c>
      <c r="Q2" s="1">
        <v>6</v>
      </c>
      <c r="R2" s="1" t="s">
        <v>610</v>
      </c>
      <c r="S2" s="1" t="s">
        <v>45</v>
      </c>
      <c r="T2" s="1" t="s">
        <v>664</v>
      </c>
      <c r="U2" s="1" t="s">
        <v>663</v>
      </c>
      <c r="V2" s="1" t="s">
        <v>45</v>
      </c>
    </row>
    <row r="3" spans="1:22">
      <c r="A3" s="1" t="s">
        <v>109</v>
      </c>
      <c r="B3" s="1" t="s">
        <v>603</v>
      </c>
      <c r="C3" s="1" t="s">
        <v>51</v>
      </c>
      <c r="D3" s="1" t="s">
        <v>50</v>
      </c>
      <c r="E3" s="1" t="s">
        <v>49</v>
      </c>
      <c r="F3" s="1" t="s">
        <v>28</v>
      </c>
      <c r="G3" s="1" t="s">
        <v>659</v>
      </c>
      <c r="H3" s="1" t="s">
        <v>552</v>
      </c>
      <c r="I3" s="1" t="s">
        <v>658</v>
      </c>
      <c r="J3" s="1" t="s">
        <v>601</v>
      </c>
      <c r="K3" s="1">
        <v>5</v>
      </c>
      <c r="L3" s="1">
        <v>6</v>
      </c>
      <c r="M3" s="1">
        <v>5</v>
      </c>
      <c r="N3" s="1">
        <v>6</v>
      </c>
      <c r="O3" s="1">
        <v>6</v>
      </c>
      <c r="P3" s="1">
        <v>6</v>
      </c>
      <c r="Q3" s="1">
        <v>6</v>
      </c>
      <c r="R3" s="1" t="s">
        <v>610</v>
      </c>
      <c r="S3" s="1" t="s">
        <v>45</v>
      </c>
      <c r="T3" s="1" t="s">
        <v>45</v>
      </c>
      <c r="U3" s="1" t="s">
        <v>45</v>
      </c>
      <c r="V3" s="1" t="s">
        <v>45</v>
      </c>
    </row>
    <row r="4" spans="1:22">
      <c r="A4" s="1" t="s">
        <v>105</v>
      </c>
      <c r="B4" s="1" t="s">
        <v>603</v>
      </c>
      <c r="C4" s="1" t="s">
        <v>51</v>
      </c>
      <c r="D4" s="1" t="s">
        <v>50</v>
      </c>
      <c r="E4" s="1" t="s">
        <v>49</v>
      </c>
      <c r="F4" s="1" t="s">
        <v>28</v>
      </c>
      <c r="G4" s="1" t="s">
        <v>659</v>
      </c>
      <c r="H4" s="1" t="s">
        <v>552</v>
      </c>
      <c r="I4" s="1" t="s">
        <v>658</v>
      </c>
      <c r="J4" s="1" t="s">
        <v>601</v>
      </c>
      <c r="K4" s="1">
        <v>5</v>
      </c>
      <c r="L4" s="1">
        <v>4</v>
      </c>
      <c r="M4" s="1">
        <v>4</v>
      </c>
      <c r="N4" s="1">
        <v>6</v>
      </c>
      <c r="O4" s="1">
        <v>5</v>
      </c>
      <c r="P4" s="1">
        <v>0</v>
      </c>
      <c r="Q4" s="1">
        <v>0</v>
      </c>
      <c r="R4" s="1" t="s">
        <v>610</v>
      </c>
      <c r="S4" s="1" t="s">
        <v>45</v>
      </c>
      <c r="T4" s="1" t="s">
        <v>662</v>
      </c>
      <c r="U4" s="1" t="s">
        <v>661</v>
      </c>
      <c r="V4" s="1" t="s">
        <v>660</v>
      </c>
    </row>
    <row r="5" spans="1:22">
      <c r="A5" s="1" t="s">
        <v>101</v>
      </c>
      <c r="B5" s="1" t="s">
        <v>603</v>
      </c>
      <c r="C5" s="1" t="s">
        <v>51</v>
      </c>
      <c r="D5" s="1" t="s">
        <v>50</v>
      </c>
      <c r="E5" s="1" t="s">
        <v>49</v>
      </c>
      <c r="F5" s="1" t="s">
        <v>28</v>
      </c>
      <c r="G5" s="1" t="s">
        <v>659</v>
      </c>
      <c r="H5" s="1" t="s">
        <v>552</v>
      </c>
      <c r="I5" s="1" t="s">
        <v>658</v>
      </c>
      <c r="J5" s="1" t="s">
        <v>601</v>
      </c>
      <c r="K5" s="1">
        <v>2</v>
      </c>
      <c r="L5" s="1">
        <v>2</v>
      </c>
      <c r="M5" s="1">
        <v>3</v>
      </c>
      <c r="N5" s="1">
        <v>4</v>
      </c>
      <c r="O5" s="1">
        <v>4</v>
      </c>
      <c r="P5" s="1">
        <v>5</v>
      </c>
      <c r="Q5" s="1">
        <v>2</v>
      </c>
      <c r="R5" s="1" t="s">
        <v>610</v>
      </c>
      <c r="S5" s="1" t="s">
        <v>45</v>
      </c>
      <c r="T5" s="1" t="s">
        <v>657</v>
      </c>
      <c r="U5" s="1" t="s">
        <v>656</v>
      </c>
      <c r="V5" s="1" t="s">
        <v>45</v>
      </c>
    </row>
    <row r="6" spans="1:22">
      <c r="K6" s="1">
        <f t="shared" ref="K6:P6" si="0">AVERAGE(K2:K5)</f>
        <v>4.5</v>
      </c>
      <c r="L6" s="1">
        <f t="shared" si="0"/>
        <v>4.5</v>
      </c>
      <c r="M6" s="1">
        <f t="shared" si="0"/>
        <v>4.5</v>
      </c>
      <c r="N6" s="1">
        <f t="shared" si="0"/>
        <v>5.5</v>
      </c>
      <c r="O6" s="1">
        <f t="shared" si="0"/>
        <v>5.25</v>
      </c>
      <c r="P6" s="1">
        <f t="shared" si="0"/>
        <v>4.25</v>
      </c>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9FD8D-835D-1F43-8A66-14EC3D3B76B4}">
  <sheetPr codeName="Sheet8"/>
  <dimension ref="A1:P10"/>
  <sheetViews>
    <sheetView topLeftCell="G1" workbookViewId="0">
      <selection activeCell="S44" sqref="S44"/>
    </sheetView>
  </sheetViews>
  <sheetFormatPr baseColWidth="10" defaultColWidth="8.83203125" defaultRowHeight="15"/>
  <cols>
    <col min="1" max="1" width="14.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 style="1" bestFit="1" customWidth="1"/>
    <col min="10" max="10" width="32" style="1" bestFit="1" customWidth="1"/>
    <col min="11" max="13" width="10.33203125" style="1" customWidth="1"/>
    <col min="14" max="16" width="13.6640625" style="1" customWidth="1"/>
    <col min="17" max="16384" width="8.83203125" style="1"/>
  </cols>
  <sheetData>
    <row r="1" spans="1:16">
      <c r="A1" s="2" t="s">
        <v>120</v>
      </c>
      <c r="B1" s="2" t="s">
        <v>119</v>
      </c>
      <c r="C1" s="2" t="s">
        <v>118</v>
      </c>
      <c r="D1" s="2" t="s">
        <v>117</v>
      </c>
      <c r="E1" s="2" t="s">
        <v>116</v>
      </c>
      <c r="F1" s="2" t="s">
        <v>115</v>
      </c>
      <c r="G1" s="2" t="s">
        <v>114</v>
      </c>
      <c r="H1" s="2" t="s">
        <v>31</v>
      </c>
      <c r="I1" s="2" t="s">
        <v>113</v>
      </c>
      <c r="J1" s="2" t="s">
        <v>32</v>
      </c>
      <c r="K1" s="2" t="s">
        <v>164</v>
      </c>
      <c r="L1" s="2" t="s">
        <v>163</v>
      </c>
      <c r="M1" s="2" t="s">
        <v>162</v>
      </c>
      <c r="N1" s="2" t="s">
        <v>161</v>
      </c>
      <c r="O1" s="2" t="s">
        <v>160</v>
      </c>
      <c r="P1" s="2" t="s">
        <v>153</v>
      </c>
    </row>
    <row r="2" spans="1:16">
      <c r="A2" s="1" t="s">
        <v>109</v>
      </c>
      <c r="B2" s="1" t="s">
        <v>124</v>
      </c>
      <c r="C2" s="1" t="s">
        <v>51</v>
      </c>
      <c r="D2" s="1" t="s">
        <v>50</v>
      </c>
      <c r="E2" s="1" t="s">
        <v>49</v>
      </c>
      <c r="F2" s="1" t="s">
        <v>28</v>
      </c>
      <c r="G2" s="1" t="s">
        <v>228</v>
      </c>
      <c r="H2" s="1" t="s">
        <v>227</v>
      </c>
      <c r="I2" s="1" t="s">
        <v>226</v>
      </c>
      <c r="J2" s="1" t="s">
        <v>221</v>
      </c>
      <c r="K2" s="1">
        <v>6</v>
      </c>
      <c r="L2" s="1">
        <v>6</v>
      </c>
      <c r="M2" s="1">
        <v>6</v>
      </c>
      <c r="N2" s="1">
        <v>6</v>
      </c>
      <c r="O2" s="1">
        <v>6</v>
      </c>
      <c r="P2" s="1" t="s">
        <v>45</v>
      </c>
    </row>
    <row r="3" spans="1:16">
      <c r="A3" s="1" t="s">
        <v>105</v>
      </c>
      <c r="B3" s="1" t="s">
        <v>124</v>
      </c>
      <c r="C3" s="1" t="s">
        <v>51</v>
      </c>
      <c r="D3" s="1" t="s">
        <v>50</v>
      </c>
      <c r="E3" s="1" t="s">
        <v>49</v>
      </c>
      <c r="F3" s="1" t="s">
        <v>28</v>
      </c>
      <c r="G3" s="1" t="s">
        <v>228</v>
      </c>
      <c r="H3" s="1" t="s">
        <v>227</v>
      </c>
      <c r="I3" s="1" t="s">
        <v>226</v>
      </c>
      <c r="J3" s="1" t="s">
        <v>221</v>
      </c>
      <c r="K3" s="1">
        <v>6</v>
      </c>
      <c r="L3" s="1">
        <v>6</v>
      </c>
      <c r="M3" s="1">
        <v>6</v>
      </c>
      <c r="N3" s="1">
        <v>6</v>
      </c>
      <c r="O3" s="1">
        <v>6</v>
      </c>
      <c r="P3" s="1" t="s">
        <v>45</v>
      </c>
    </row>
    <row r="4" spans="1:16">
      <c r="A4" s="1" t="s">
        <v>101</v>
      </c>
      <c r="B4" s="1" t="s">
        <v>124</v>
      </c>
      <c r="C4" s="1" t="s">
        <v>51</v>
      </c>
      <c r="D4" s="1" t="s">
        <v>50</v>
      </c>
      <c r="E4" s="1" t="s">
        <v>49</v>
      </c>
      <c r="F4" s="1" t="s">
        <v>28</v>
      </c>
      <c r="G4" s="1" t="s">
        <v>228</v>
      </c>
      <c r="H4" s="1" t="s">
        <v>227</v>
      </c>
      <c r="I4" s="1" t="s">
        <v>226</v>
      </c>
      <c r="J4" s="1" t="s">
        <v>221</v>
      </c>
      <c r="P4" s="1" t="s">
        <v>45</v>
      </c>
    </row>
    <row r="5" spans="1:16">
      <c r="A5" s="1" t="s">
        <v>98</v>
      </c>
      <c r="B5" s="1" t="s">
        <v>124</v>
      </c>
      <c r="C5" s="1" t="s">
        <v>51</v>
      </c>
      <c r="D5" s="1" t="s">
        <v>50</v>
      </c>
      <c r="E5" s="1" t="s">
        <v>49</v>
      </c>
      <c r="F5" s="1" t="s">
        <v>28</v>
      </c>
      <c r="G5" s="1" t="s">
        <v>228</v>
      </c>
      <c r="H5" s="1" t="s">
        <v>227</v>
      </c>
      <c r="I5" s="1" t="s">
        <v>226</v>
      </c>
      <c r="J5" s="1" t="s">
        <v>221</v>
      </c>
      <c r="K5" s="1">
        <v>6</v>
      </c>
      <c r="L5" s="1">
        <v>6</v>
      </c>
      <c r="M5" s="1">
        <v>6</v>
      </c>
      <c r="N5" s="1">
        <v>6</v>
      </c>
      <c r="O5" s="1">
        <v>5</v>
      </c>
      <c r="P5" s="1" t="s">
        <v>45</v>
      </c>
    </row>
    <row r="6" spans="1:16">
      <c r="A6" s="1" t="s">
        <v>94</v>
      </c>
      <c r="B6" s="1" t="s">
        <v>124</v>
      </c>
      <c r="C6" s="1" t="s">
        <v>51</v>
      </c>
      <c r="D6" s="1" t="s">
        <v>50</v>
      </c>
      <c r="E6" s="1" t="s">
        <v>49</v>
      </c>
      <c r="F6" s="1" t="s">
        <v>28</v>
      </c>
      <c r="G6" s="1" t="s">
        <v>228</v>
      </c>
      <c r="H6" s="1" t="s">
        <v>227</v>
      </c>
      <c r="I6" s="1" t="s">
        <v>226</v>
      </c>
      <c r="J6" s="1" t="s">
        <v>221</v>
      </c>
      <c r="K6" s="1">
        <v>6</v>
      </c>
      <c r="L6" s="1">
        <v>6</v>
      </c>
      <c r="M6" s="1">
        <v>6</v>
      </c>
      <c r="N6" s="1">
        <v>6</v>
      </c>
      <c r="O6" s="1">
        <v>6</v>
      </c>
      <c r="P6" s="1" t="s">
        <v>225</v>
      </c>
    </row>
    <row r="7" spans="1:16">
      <c r="K7" s="1">
        <f>ROUND(AVERAGE(K2:K6),2)</f>
        <v>6</v>
      </c>
      <c r="L7" s="1">
        <f>ROUND(AVERAGE(L2:L6),2)</f>
        <v>6</v>
      </c>
      <c r="M7" s="1">
        <f>ROUND(AVERAGE(M2:M6),2)</f>
        <v>6</v>
      </c>
      <c r="N7" s="1">
        <f>ROUND(AVERAGE(N2:N6),2)</f>
        <v>6</v>
      </c>
      <c r="O7" s="1">
        <f>ROUND(AVERAGE(O2:O6),2)</f>
        <v>5.75</v>
      </c>
    </row>
    <row r="10" spans="1:16">
      <c r="K10" s="5" t="s">
        <v>224</v>
      </c>
    </row>
  </sheetData>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15F73-0D1A-D04C-8736-C25E48590BE6}">
  <sheetPr codeName="Sheet9"/>
  <dimension ref="A1:P11"/>
  <sheetViews>
    <sheetView topLeftCell="L1" workbookViewId="0">
      <selection activeCell="P10" sqref="P10"/>
    </sheetView>
  </sheetViews>
  <sheetFormatPr baseColWidth="10" defaultColWidth="8.83203125" defaultRowHeight="15"/>
  <cols>
    <col min="1" max="1" width="14.1640625" style="1" bestFit="1" customWidth="1"/>
    <col min="2" max="2" width="14"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32" style="1" bestFit="1" customWidth="1"/>
    <col min="11" max="15" width="12" style="1" customWidth="1"/>
    <col min="16" max="16" width="161.33203125" style="1" bestFit="1" customWidth="1"/>
    <col min="17" max="16384" width="8.83203125" style="1"/>
  </cols>
  <sheetData>
    <row r="1" spans="1:16">
      <c r="A1" s="2" t="s">
        <v>120</v>
      </c>
      <c r="B1" s="2" t="s">
        <v>119</v>
      </c>
      <c r="C1" s="2" t="s">
        <v>118</v>
      </c>
      <c r="D1" s="2" t="s">
        <v>117</v>
      </c>
      <c r="E1" s="2" t="s">
        <v>116</v>
      </c>
      <c r="F1" s="2" t="s">
        <v>115</v>
      </c>
      <c r="G1" s="2" t="s">
        <v>114</v>
      </c>
      <c r="H1" s="2" t="s">
        <v>31</v>
      </c>
      <c r="I1" s="2" t="s">
        <v>113</v>
      </c>
      <c r="J1" s="2" t="s">
        <v>32</v>
      </c>
      <c r="K1" s="2" t="s">
        <v>164</v>
      </c>
      <c r="L1" s="2" t="s">
        <v>163</v>
      </c>
      <c r="M1" s="2" t="s">
        <v>162</v>
      </c>
      <c r="N1" s="2" t="s">
        <v>161</v>
      </c>
      <c r="O1" s="2" t="s">
        <v>160</v>
      </c>
      <c r="P1" s="2" t="s">
        <v>153</v>
      </c>
    </row>
    <row r="2" spans="1:16">
      <c r="A2" s="1" t="s">
        <v>109</v>
      </c>
      <c r="B2" s="1" t="s">
        <v>124</v>
      </c>
      <c r="C2" s="1" t="s">
        <v>51</v>
      </c>
      <c r="D2" s="1" t="s">
        <v>50</v>
      </c>
      <c r="E2" s="1" t="s">
        <v>49</v>
      </c>
      <c r="F2" s="1" t="s">
        <v>28</v>
      </c>
      <c r="G2" s="1" t="s">
        <v>228</v>
      </c>
      <c r="H2" s="1" t="s">
        <v>231</v>
      </c>
      <c r="I2" s="1" t="s">
        <v>230</v>
      </c>
      <c r="J2" s="1" t="s">
        <v>221</v>
      </c>
      <c r="K2" s="1">
        <v>5</v>
      </c>
      <c r="L2" s="1">
        <v>5</v>
      </c>
      <c r="M2" s="1">
        <v>5</v>
      </c>
      <c r="N2" s="1">
        <v>5</v>
      </c>
      <c r="O2" s="1">
        <v>5</v>
      </c>
      <c r="P2" s="1" t="s">
        <v>45</v>
      </c>
    </row>
    <row r="3" spans="1:16">
      <c r="A3" s="1" t="s">
        <v>105</v>
      </c>
      <c r="B3" s="1" t="s">
        <v>124</v>
      </c>
      <c r="C3" s="1" t="s">
        <v>51</v>
      </c>
      <c r="D3" s="1" t="s">
        <v>50</v>
      </c>
      <c r="E3" s="1" t="s">
        <v>49</v>
      </c>
      <c r="F3" s="1" t="s">
        <v>28</v>
      </c>
      <c r="G3" s="1" t="s">
        <v>228</v>
      </c>
      <c r="H3" s="1" t="s">
        <v>231</v>
      </c>
      <c r="I3" s="1" t="s">
        <v>230</v>
      </c>
      <c r="J3" s="1" t="s">
        <v>221</v>
      </c>
      <c r="K3" s="1">
        <v>6</v>
      </c>
      <c r="L3" s="1">
        <v>6</v>
      </c>
      <c r="M3" s="1">
        <v>6</v>
      </c>
      <c r="N3" s="1">
        <v>6</v>
      </c>
      <c r="O3" s="1">
        <v>6</v>
      </c>
      <c r="P3" s="1" t="s">
        <v>45</v>
      </c>
    </row>
    <row r="4" spans="1:16">
      <c r="A4" s="1" t="s">
        <v>101</v>
      </c>
      <c r="B4" s="1" t="s">
        <v>124</v>
      </c>
      <c r="C4" s="1" t="s">
        <v>51</v>
      </c>
      <c r="D4" s="1" t="s">
        <v>50</v>
      </c>
      <c r="E4" s="1" t="s">
        <v>49</v>
      </c>
      <c r="F4" s="1" t="s">
        <v>28</v>
      </c>
      <c r="G4" s="1" t="s">
        <v>228</v>
      </c>
      <c r="H4" s="1" t="s">
        <v>231</v>
      </c>
      <c r="I4" s="1" t="s">
        <v>230</v>
      </c>
      <c r="J4" s="1" t="s">
        <v>221</v>
      </c>
      <c r="K4" s="1">
        <v>6</v>
      </c>
      <c r="L4" s="1">
        <v>6</v>
      </c>
      <c r="M4" s="1">
        <v>6</v>
      </c>
      <c r="N4" s="1">
        <v>6</v>
      </c>
      <c r="O4" s="1">
        <v>6</v>
      </c>
      <c r="P4" s="1" t="s">
        <v>45</v>
      </c>
    </row>
    <row r="5" spans="1:16">
      <c r="A5" s="1" t="s">
        <v>98</v>
      </c>
      <c r="B5" s="1" t="s">
        <v>124</v>
      </c>
      <c r="C5" s="1" t="s">
        <v>51</v>
      </c>
      <c r="D5" s="1" t="s">
        <v>50</v>
      </c>
      <c r="E5" s="1" t="s">
        <v>49</v>
      </c>
      <c r="F5" s="1" t="s">
        <v>28</v>
      </c>
      <c r="G5" s="1" t="s">
        <v>228</v>
      </c>
      <c r="H5" s="1" t="s">
        <v>231</v>
      </c>
      <c r="I5" s="1" t="s">
        <v>230</v>
      </c>
      <c r="J5" s="1" t="s">
        <v>221</v>
      </c>
      <c r="K5" s="1">
        <v>6</v>
      </c>
      <c r="L5" s="1">
        <v>6</v>
      </c>
      <c r="M5" s="1">
        <v>6</v>
      </c>
      <c r="N5" s="1">
        <v>6</v>
      </c>
      <c r="O5" s="1">
        <v>6</v>
      </c>
      <c r="P5" s="1" t="s">
        <v>45</v>
      </c>
    </row>
    <row r="6" spans="1:16">
      <c r="A6" s="1" t="s">
        <v>94</v>
      </c>
      <c r="B6" s="1" t="s">
        <v>124</v>
      </c>
      <c r="C6" s="1" t="s">
        <v>51</v>
      </c>
      <c r="D6" s="1" t="s">
        <v>50</v>
      </c>
      <c r="E6" s="1" t="s">
        <v>49</v>
      </c>
      <c r="F6" s="1" t="s">
        <v>28</v>
      </c>
      <c r="G6" s="1" t="s">
        <v>228</v>
      </c>
      <c r="H6" s="1" t="s">
        <v>231</v>
      </c>
      <c r="I6" s="1" t="s">
        <v>230</v>
      </c>
      <c r="J6" s="1" t="s">
        <v>221</v>
      </c>
      <c r="K6" s="1">
        <v>6</v>
      </c>
      <c r="L6" s="1">
        <v>6</v>
      </c>
      <c r="M6" s="1">
        <v>6</v>
      </c>
      <c r="N6" s="1">
        <v>6</v>
      </c>
      <c r="O6" s="1">
        <v>6</v>
      </c>
      <c r="P6" s="1" t="s">
        <v>45</v>
      </c>
    </row>
    <row r="7" spans="1:16">
      <c r="A7" s="1" t="s">
        <v>90</v>
      </c>
      <c r="B7" s="1" t="s">
        <v>124</v>
      </c>
      <c r="C7" s="1" t="s">
        <v>51</v>
      </c>
      <c r="D7" s="1" t="s">
        <v>50</v>
      </c>
      <c r="E7" s="1" t="s">
        <v>49</v>
      </c>
      <c r="F7" s="1" t="s">
        <v>28</v>
      </c>
      <c r="G7" s="1" t="s">
        <v>228</v>
      </c>
      <c r="H7" s="1" t="s">
        <v>231</v>
      </c>
      <c r="I7" s="1" t="s">
        <v>230</v>
      </c>
      <c r="J7" s="1" t="s">
        <v>221</v>
      </c>
      <c r="K7" s="1">
        <v>6</v>
      </c>
      <c r="L7" s="1">
        <v>6</v>
      </c>
      <c r="M7" s="1">
        <v>6</v>
      </c>
      <c r="N7" s="1">
        <v>6</v>
      </c>
      <c r="O7" s="1">
        <v>6</v>
      </c>
      <c r="P7" s="1" t="s">
        <v>232</v>
      </c>
    </row>
    <row r="8" spans="1:16">
      <c r="A8" s="1" t="s">
        <v>87</v>
      </c>
      <c r="B8" s="1" t="s">
        <v>124</v>
      </c>
      <c r="C8" s="1" t="s">
        <v>51</v>
      </c>
      <c r="D8" s="1" t="s">
        <v>50</v>
      </c>
      <c r="E8" s="1" t="s">
        <v>49</v>
      </c>
      <c r="F8" s="1" t="s">
        <v>28</v>
      </c>
      <c r="G8" s="1" t="s">
        <v>228</v>
      </c>
      <c r="H8" s="1" t="s">
        <v>231</v>
      </c>
      <c r="I8" s="1" t="s">
        <v>230</v>
      </c>
      <c r="J8" s="1" t="s">
        <v>221</v>
      </c>
      <c r="K8" s="1">
        <v>3</v>
      </c>
      <c r="L8" s="1">
        <v>4</v>
      </c>
      <c r="M8" s="1">
        <v>4</v>
      </c>
      <c r="N8" s="1">
        <v>4</v>
      </c>
      <c r="O8" s="1">
        <v>4</v>
      </c>
      <c r="P8" s="1" t="s">
        <v>45</v>
      </c>
    </row>
    <row r="9" spans="1:16">
      <c r="A9" s="1" t="s">
        <v>83</v>
      </c>
      <c r="B9" s="1" t="s">
        <v>124</v>
      </c>
      <c r="C9" s="1" t="s">
        <v>51</v>
      </c>
      <c r="D9" s="1" t="s">
        <v>50</v>
      </c>
      <c r="E9" s="1" t="s">
        <v>49</v>
      </c>
      <c r="F9" s="1" t="s">
        <v>28</v>
      </c>
      <c r="G9" s="1" t="s">
        <v>228</v>
      </c>
      <c r="H9" s="1" t="s">
        <v>231</v>
      </c>
      <c r="I9" s="1" t="s">
        <v>230</v>
      </c>
      <c r="J9" s="1" t="s">
        <v>221</v>
      </c>
      <c r="K9" s="1">
        <v>6</v>
      </c>
      <c r="L9" s="1">
        <v>6</v>
      </c>
      <c r="M9" s="1">
        <v>6</v>
      </c>
      <c r="N9" s="1">
        <v>6</v>
      </c>
      <c r="O9" s="1">
        <v>6</v>
      </c>
      <c r="P9" s="1" t="s">
        <v>45</v>
      </c>
    </row>
    <row r="10" spans="1:16">
      <c r="A10" s="1" t="s">
        <v>79</v>
      </c>
      <c r="B10" s="1" t="s">
        <v>124</v>
      </c>
      <c r="C10" s="1" t="s">
        <v>51</v>
      </c>
      <c r="D10" s="1" t="s">
        <v>50</v>
      </c>
      <c r="E10" s="1" t="s">
        <v>49</v>
      </c>
      <c r="F10" s="1" t="s">
        <v>28</v>
      </c>
      <c r="G10" s="1" t="s">
        <v>228</v>
      </c>
      <c r="H10" s="1" t="s">
        <v>231</v>
      </c>
      <c r="I10" s="1" t="s">
        <v>230</v>
      </c>
      <c r="J10" s="1" t="s">
        <v>221</v>
      </c>
      <c r="K10" s="1">
        <v>6</v>
      </c>
      <c r="L10" s="1">
        <v>6</v>
      </c>
      <c r="M10" s="1">
        <v>6</v>
      </c>
      <c r="N10" s="1">
        <v>6</v>
      </c>
      <c r="O10" s="1">
        <v>6</v>
      </c>
      <c r="P10" s="1" t="s">
        <v>229</v>
      </c>
    </row>
    <row r="11" spans="1:16">
      <c r="K11" s="1">
        <f>ROUND(AVERAGE(K2:K10),2)</f>
        <v>5.56</v>
      </c>
      <c r="L11" s="1">
        <f>ROUND(AVERAGE(L2:L10),2)</f>
        <v>5.67</v>
      </c>
      <c r="M11" s="1">
        <f>ROUND(AVERAGE(M2:M10),2)</f>
        <v>5.67</v>
      </c>
      <c r="N11" s="1">
        <f>ROUND(AVERAGE(N2:N10),2)</f>
        <v>5.67</v>
      </c>
      <c r="O11" s="1">
        <f>ROUND(AVERAGE(O2:O10),2)</f>
        <v>5.67</v>
      </c>
    </row>
  </sheetData>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5BEE6-958C-264B-A09E-85DBAA6084B2}">
  <sheetPr codeName="Sheet10"/>
  <dimension ref="A1:V29"/>
  <sheetViews>
    <sheetView topLeftCell="I1" workbookViewId="0">
      <selection activeCell="K29" sqref="K29:L29"/>
    </sheetView>
  </sheetViews>
  <sheetFormatPr baseColWidth="10" defaultColWidth="8.83203125" defaultRowHeight="15"/>
  <cols>
    <col min="1" max="1" width="15.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5.83203125" style="1" bestFit="1" customWidth="1"/>
    <col min="10" max="10" width="17.83203125" style="1" bestFit="1" customWidth="1"/>
    <col min="11" max="15" width="17.5" style="1" customWidth="1"/>
    <col min="16" max="19" width="16.6640625" style="1" customWidth="1"/>
    <col min="20" max="20" width="18.33203125" style="1" customWidth="1"/>
    <col min="21" max="22" width="16.83203125" style="1" customWidth="1"/>
    <col min="23" max="16384" width="8.83203125" style="1"/>
  </cols>
  <sheetData>
    <row r="1" spans="1:22">
      <c r="A1" s="2" t="s">
        <v>120</v>
      </c>
      <c r="B1" s="2" t="s">
        <v>119</v>
      </c>
      <c r="C1" s="2" t="s">
        <v>118</v>
      </c>
      <c r="D1" s="2" t="s">
        <v>117</v>
      </c>
      <c r="E1" s="2" t="s">
        <v>116</v>
      </c>
      <c r="F1" s="2" t="s">
        <v>115</v>
      </c>
      <c r="G1" s="2" t="s">
        <v>114</v>
      </c>
      <c r="H1" s="2" t="s">
        <v>31</v>
      </c>
      <c r="I1" s="2" t="s">
        <v>113</v>
      </c>
      <c r="J1" s="2" t="s">
        <v>32</v>
      </c>
      <c r="K1" s="2" t="s">
        <v>164</v>
      </c>
      <c r="L1" s="2" t="s">
        <v>163</v>
      </c>
      <c r="M1" s="2" t="s">
        <v>162</v>
      </c>
      <c r="N1" s="2" t="s">
        <v>161</v>
      </c>
      <c r="O1" s="2" t="s">
        <v>160</v>
      </c>
      <c r="P1" s="2" t="s">
        <v>159</v>
      </c>
      <c r="Q1" s="2" t="s">
        <v>158</v>
      </c>
      <c r="R1" s="2" t="s">
        <v>157</v>
      </c>
      <c r="S1" s="2" t="s">
        <v>156</v>
      </c>
      <c r="T1" s="2" t="s">
        <v>155</v>
      </c>
      <c r="U1" s="2" t="s">
        <v>154</v>
      </c>
      <c r="V1" s="2" t="s">
        <v>153</v>
      </c>
    </row>
    <row r="2" spans="1:22">
      <c r="A2" s="1" t="s">
        <v>109</v>
      </c>
      <c r="B2" s="1" t="s">
        <v>234</v>
      </c>
      <c r="C2" s="1" t="s">
        <v>51</v>
      </c>
      <c r="D2" s="1" t="s">
        <v>50</v>
      </c>
      <c r="E2" s="1" t="s">
        <v>49</v>
      </c>
      <c r="F2" s="1" t="s">
        <v>44</v>
      </c>
      <c r="G2" s="1" t="s">
        <v>48</v>
      </c>
      <c r="H2" s="1" t="s">
        <v>123</v>
      </c>
      <c r="I2" s="1" t="s">
        <v>122</v>
      </c>
      <c r="J2" s="1" t="s">
        <v>29</v>
      </c>
      <c r="K2" s="1">
        <v>6</v>
      </c>
      <c r="L2" s="1">
        <v>6</v>
      </c>
      <c r="M2" s="1">
        <v>6</v>
      </c>
      <c r="N2" s="1">
        <v>6</v>
      </c>
      <c r="O2" s="1">
        <v>6</v>
      </c>
      <c r="P2" s="1">
        <v>6</v>
      </c>
      <c r="Q2" s="1">
        <v>6</v>
      </c>
      <c r="R2" s="1">
        <v>6</v>
      </c>
      <c r="S2" s="1">
        <v>6</v>
      </c>
      <c r="T2" s="1">
        <v>6</v>
      </c>
      <c r="U2" s="1">
        <v>6</v>
      </c>
      <c r="V2" s="1" t="s">
        <v>245</v>
      </c>
    </row>
    <row r="3" spans="1:22">
      <c r="A3" s="1" t="s">
        <v>105</v>
      </c>
      <c r="B3" s="1" t="s">
        <v>234</v>
      </c>
      <c r="C3" s="1" t="s">
        <v>51</v>
      </c>
      <c r="D3" s="1" t="s">
        <v>50</v>
      </c>
      <c r="E3" s="1" t="s">
        <v>49</v>
      </c>
      <c r="F3" s="1" t="s">
        <v>44</v>
      </c>
      <c r="G3" s="1" t="s">
        <v>48</v>
      </c>
      <c r="H3" s="1" t="s">
        <v>123</v>
      </c>
      <c r="I3" s="1" t="s">
        <v>122</v>
      </c>
      <c r="J3" s="1" t="s">
        <v>29</v>
      </c>
      <c r="K3" s="1">
        <v>6</v>
      </c>
      <c r="L3" s="1">
        <v>6</v>
      </c>
      <c r="M3" s="1">
        <v>6</v>
      </c>
      <c r="N3" s="1">
        <v>6</v>
      </c>
      <c r="O3" s="1">
        <v>6</v>
      </c>
      <c r="P3" s="1">
        <v>6</v>
      </c>
      <c r="Q3" s="1">
        <v>6</v>
      </c>
      <c r="R3" s="1">
        <v>6</v>
      </c>
      <c r="S3" s="1">
        <v>6</v>
      </c>
      <c r="T3" s="1">
        <v>6</v>
      </c>
      <c r="U3" s="1">
        <v>6</v>
      </c>
      <c r="V3" s="1" t="s">
        <v>45</v>
      </c>
    </row>
    <row r="4" spans="1:22">
      <c r="A4" s="1" t="s">
        <v>101</v>
      </c>
      <c r="B4" s="1" t="s">
        <v>234</v>
      </c>
      <c r="C4" s="1" t="s">
        <v>51</v>
      </c>
      <c r="D4" s="1" t="s">
        <v>50</v>
      </c>
      <c r="E4" s="1" t="s">
        <v>49</v>
      </c>
      <c r="F4" s="1" t="s">
        <v>44</v>
      </c>
      <c r="G4" s="1" t="s">
        <v>48</v>
      </c>
      <c r="H4" s="1" t="s">
        <v>123</v>
      </c>
      <c r="I4" s="1" t="s">
        <v>122</v>
      </c>
      <c r="J4" s="1" t="s">
        <v>29</v>
      </c>
      <c r="K4" s="1">
        <v>6</v>
      </c>
      <c r="L4" s="1">
        <v>6</v>
      </c>
      <c r="M4" s="1">
        <v>5</v>
      </c>
      <c r="N4" s="1">
        <v>6</v>
      </c>
      <c r="O4" s="1">
        <v>6</v>
      </c>
      <c r="P4" s="1">
        <v>6</v>
      </c>
      <c r="Q4" s="1">
        <v>6</v>
      </c>
      <c r="R4" s="1">
        <v>6</v>
      </c>
      <c r="S4" s="1">
        <v>6</v>
      </c>
      <c r="T4" s="1">
        <v>6</v>
      </c>
      <c r="U4" s="1">
        <v>4</v>
      </c>
      <c r="V4" s="1" t="s">
        <v>45</v>
      </c>
    </row>
    <row r="5" spans="1:22">
      <c r="A5" s="1" t="s">
        <v>98</v>
      </c>
      <c r="B5" s="1" t="s">
        <v>234</v>
      </c>
      <c r="C5" s="1" t="s">
        <v>51</v>
      </c>
      <c r="D5" s="1" t="s">
        <v>50</v>
      </c>
      <c r="E5" s="1" t="s">
        <v>49</v>
      </c>
      <c r="F5" s="1" t="s">
        <v>44</v>
      </c>
      <c r="G5" s="1" t="s">
        <v>48</v>
      </c>
      <c r="H5" s="1" t="s">
        <v>123</v>
      </c>
      <c r="I5" s="1" t="s">
        <v>122</v>
      </c>
      <c r="J5" s="1" t="s">
        <v>29</v>
      </c>
      <c r="K5" s="1">
        <v>6</v>
      </c>
      <c r="L5" s="1">
        <v>6</v>
      </c>
      <c r="M5" s="1">
        <v>6</v>
      </c>
      <c r="N5" s="1">
        <v>6</v>
      </c>
      <c r="O5" s="1">
        <v>6</v>
      </c>
      <c r="P5" s="1">
        <v>6</v>
      </c>
      <c r="Q5" s="1">
        <v>6</v>
      </c>
      <c r="R5" s="1">
        <v>6</v>
      </c>
      <c r="S5" s="1">
        <v>6</v>
      </c>
      <c r="T5" s="1">
        <v>6</v>
      </c>
      <c r="U5" s="1">
        <v>6</v>
      </c>
      <c r="V5" s="1" t="s">
        <v>244</v>
      </c>
    </row>
    <row r="6" spans="1:22">
      <c r="A6" s="1" t="s">
        <v>94</v>
      </c>
      <c r="B6" s="1" t="s">
        <v>234</v>
      </c>
      <c r="C6" s="1" t="s">
        <v>51</v>
      </c>
      <c r="D6" s="1" t="s">
        <v>50</v>
      </c>
      <c r="E6" s="1" t="s">
        <v>49</v>
      </c>
      <c r="F6" s="1" t="s">
        <v>44</v>
      </c>
      <c r="G6" s="1" t="s">
        <v>48</v>
      </c>
      <c r="H6" s="1" t="s">
        <v>123</v>
      </c>
      <c r="I6" s="1" t="s">
        <v>122</v>
      </c>
      <c r="J6" s="1" t="s">
        <v>29</v>
      </c>
      <c r="K6" s="1">
        <v>5</v>
      </c>
      <c r="L6" s="1">
        <v>5</v>
      </c>
      <c r="M6" s="1">
        <v>5</v>
      </c>
      <c r="N6" s="1">
        <v>5</v>
      </c>
      <c r="O6" s="1">
        <v>5</v>
      </c>
      <c r="P6" s="1">
        <v>5</v>
      </c>
      <c r="Q6" s="1">
        <v>5</v>
      </c>
      <c r="R6" s="1">
        <v>5</v>
      </c>
      <c r="S6" s="1">
        <v>5</v>
      </c>
      <c r="T6" s="1">
        <v>5</v>
      </c>
      <c r="U6" s="1">
        <v>5</v>
      </c>
      <c r="V6" s="1" t="s">
        <v>45</v>
      </c>
    </row>
    <row r="7" spans="1:22">
      <c r="A7" s="1" t="s">
        <v>90</v>
      </c>
      <c r="B7" s="1" t="s">
        <v>234</v>
      </c>
      <c r="C7" s="1" t="s">
        <v>51</v>
      </c>
      <c r="D7" s="1" t="s">
        <v>50</v>
      </c>
      <c r="E7" s="1" t="s">
        <v>49</v>
      </c>
      <c r="F7" s="1" t="s">
        <v>44</v>
      </c>
      <c r="G7" s="1" t="s">
        <v>48</v>
      </c>
      <c r="H7" s="1" t="s">
        <v>123</v>
      </c>
      <c r="I7" s="1" t="s">
        <v>122</v>
      </c>
      <c r="J7" s="1" t="s">
        <v>29</v>
      </c>
      <c r="K7" s="1">
        <v>6</v>
      </c>
      <c r="L7" s="1">
        <v>6</v>
      </c>
      <c r="M7" s="1">
        <v>6</v>
      </c>
      <c r="N7" s="1">
        <v>6</v>
      </c>
      <c r="O7" s="1">
        <v>6</v>
      </c>
      <c r="P7" s="1">
        <v>6</v>
      </c>
      <c r="Q7" s="1">
        <v>6</v>
      </c>
      <c r="R7" s="1">
        <v>6</v>
      </c>
      <c r="S7" s="1">
        <v>6</v>
      </c>
      <c r="T7" s="1">
        <v>6</v>
      </c>
      <c r="U7" s="1">
        <v>6</v>
      </c>
      <c r="V7" s="1" t="s">
        <v>45</v>
      </c>
    </row>
    <row r="8" spans="1:22">
      <c r="A8" s="1" t="s">
        <v>87</v>
      </c>
      <c r="B8" s="1" t="s">
        <v>234</v>
      </c>
      <c r="C8" s="1" t="s">
        <v>51</v>
      </c>
      <c r="D8" s="1" t="s">
        <v>50</v>
      </c>
      <c r="E8" s="1" t="s">
        <v>49</v>
      </c>
      <c r="F8" s="1" t="s">
        <v>44</v>
      </c>
      <c r="G8" s="1" t="s">
        <v>48</v>
      </c>
      <c r="H8" s="1" t="s">
        <v>123</v>
      </c>
      <c r="I8" s="1" t="s">
        <v>122</v>
      </c>
      <c r="J8" s="1" t="s">
        <v>29</v>
      </c>
      <c r="K8" s="1">
        <v>6</v>
      </c>
      <c r="L8" s="1">
        <v>6</v>
      </c>
      <c r="M8" s="1">
        <v>6</v>
      </c>
      <c r="N8" s="1">
        <v>6</v>
      </c>
      <c r="O8" s="1">
        <v>6</v>
      </c>
      <c r="P8" s="1">
        <v>6</v>
      </c>
      <c r="Q8" s="1">
        <v>6</v>
      </c>
      <c r="R8" s="1">
        <v>6</v>
      </c>
      <c r="S8" s="1">
        <v>6</v>
      </c>
      <c r="T8" s="1">
        <v>6</v>
      </c>
      <c r="U8" s="1">
        <v>6</v>
      </c>
      <c r="V8" s="1" t="s">
        <v>243</v>
      </c>
    </row>
    <row r="9" spans="1:22">
      <c r="A9" s="1" t="s">
        <v>83</v>
      </c>
      <c r="B9" s="1" t="s">
        <v>234</v>
      </c>
      <c r="C9" s="1" t="s">
        <v>51</v>
      </c>
      <c r="D9" s="1" t="s">
        <v>50</v>
      </c>
      <c r="E9" s="1" t="s">
        <v>49</v>
      </c>
      <c r="F9" s="1" t="s">
        <v>44</v>
      </c>
      <c r="G9" s="1" t="s">
        <v>48</v>
      </c>
      <c r="H9" s="1" t="s">
        <v>123</v>
      </c>
      <c r="I9" s="1" t="s">
        <v>122</v>
      </c>
      <c r="J9" s="1" t="s">
        <v>29</v>
      </c>
      <c r="K9" s="1">
        <v>6</v>
      </c>
      <c r="L9" s="1">
        <v>5</v>
      </c>
      <c r="M9" s="1">
        <v>5</v>
      </c>
      <c r="N9" s="1">
        <v>6</v>
      </c>
      <c r="O9" s="1">
        <v>6</v>
      </c>
      <c r="P9" s="1">
        <v>6</v>
      </c>
      <c r="Q9" s="1">
        <v>6</v>
      </c>
      <c r="R9" s="1">
        <v>6</v>
      </c>
      <c r="S9" s="1">
        <v>6</v>
      </c>
      <c r="T9" s="1">
        <v>5</v>
      </c>
      <c r="U9" s="1">
        <v>5</v>
      </c>
      <c r="V9" s="1" t="s">
        <v>45</v>
      </c>
    </row>
    <row r="10" spans="1:22">
      <c r="A10" s="1" t="s">
        <v>79</v>
      </c>
      <c r="B10" s="1" t="s">
        <v>234</v>
      </c>
      <c r="C10" s="1" t="s">
        <v>51</v>
      </c>
      <c r="D10" s="1" t="s">
        <v>50</v>
      </c>
      <c r="E10" s="1" t="s">
        <v>49</v>
      </c>
      <c r="F10" s="1" t="s">
        <v>44</v>
      </c>
      <c r="G10" s="1" t="s">
        <v>48</v>
      </c>
      <c r="H10" s="1" t="s">
        <v>123</v>
      </c>
      <c r="I10" s="1" t="s">
        <v>122</v>
      </c>
      <c r="J10" s="1" t="s">
        <v>29</v>
      </c>
      <c r="K10" s="1">
        <v>6</v>
      </c>
      <c r="L10" s="1">
        <v>5</v>
      </c>
      <c r="M10" s="1">
        <v>5</v>
      </c>
      <c r="N10" s="1">
        <v>6</v>
      </c>
      <c r="O10" s="1">
        <v>5</v>
      </c>
      <c r="P10" s="1">
        <v>6</v>
      </c>
      <c r="Q10" s="1">
        <v>5</v>
      </c>
      <c r="R10" s="1">
        <v>4</v>
      </c>
      <c r="S10" s="1">
        <v>3</v>
      </c>
      <c r="T10" s="1">
        <v>5</v>
      </c>
      <c r="U10" s="1">
        <v>5</v>
      </c>
      <c r="V10" s="1" t="s">
        <v>45</v>
      </c>
    </row>
    <row r="11" spans="1:22">
      <c r="A11" s="1" t="s">
        <v>78</v>
      </c>
      <c r="B11" s="1" t="s">
        <v>234</v>
      </c>
      <c r="C11" s="1" t="s">
        <v>51</v>
      </c>
      <c r="D11" s="1" t="s">
        <v>50</v>
      </c>
      <c r="E11" s="1" t="s">
        <v>49</v>
      </c>
      <c r="F11" s="1" t="s">
        <v>44</v>
      </c>
      <c r="G11" s="1" t="s">
        <v>48</v>
      </c>
      <c r="H11" s="1" t="s">
        <v>123</v>
      </c>
      <c r="I11" s="1" t="s">
        <v>122</v>
      </c>
      <c r="J11" s="1" t="s">
        <v>29</v>
      </c>
      <c r="K11" s="1">
        <v>6</v>
      </c>
      <c r="L11" s="1">
        <v>6</v>
      </c>
      <c r="M11" s="1">
        <v>6</v>
      </c>
      <c r="N11" s="1">
        <v>6</v>
      </c>
      <c r="O11" s="1">
        <v>6</v>
      </c>
      <c r="P11" s="1">
        <v>6</v>
      </c>
      <c r="Q11" s="1">
        <v>6</v>
      </c>
      <c r="R11" s="1">
        <v>6</v>
      </c>
      <c r="S11" s="1">
        <v>6</v>
      </c>
      <c r="T11" s="1">
        <v>6</v>
      </c>
      <c r="U11" s="1">
        <v>6</v>
      </c>
      <c r="V11" s="1" t="s">
        <v>45</v>
      </c>
    </row>
    <row r="12" spans="1:22">
      <c r="A12" s="1" t="s">
        <v>77</v>
      </c>
      <c r="B12" s="1" t="s">
        <v>234</v>
      </c>
      <c r="C12" s="1" t="s">
        <v>51</v>
      </c>
      <c r="D12" s="1" t="s">
        <v>50</v>
      </c>
      <c r="E12" s="1" t="s">
        <v>49</v>
      </c>
      <c r="F12" s="1" t="s">
        <v>44</v>
      </c>
      <c r="G12" s="1" t="s">
        <v>48</v>
      </c>
      <c r="H12" s="1" t="s">
        <v>123</v>
      </c>
      <c r="I12" s="1" t="s">
        <v>122</v>
      </c>
      <c r="J12" s="1" t="s">
        <v>29</v>
      </c>
      <c r="K12" s="1">
        <v>6</v>
      </c>
      <c r="L12" s="1">
        <v>6</v>
      </c>
      <c r="M12" s="1">
        <v>6</v>
      </c>
      <c r="N12" s="1">
        <v>6</v>
      </c>
      <c r="O12" s="1">
        <v>6</v>
      </c>
      <c r="P12" s="1">
        <v>4</v>
      </c>
      <c r="Q12" s="1">
        <v>6</v>
      </c>
      <c r="R12" s="1">
        <v>6</v>
      </c>
      <c r="S12" s="1">
        <v>6</v>
      </c>
      <c r="T12" s="1">
        <v>6</v>
      </c>
      <c r="U12" s="1">
        <v>6</v>
      </c>
      <c r="V12" s="1" t="s">
        <v>45</v>
      </c>
    </row>
    <row r="13" spans="1:22">
      <c r="A13" s="1" t="s">
        <v>73</v>
      </c>
      <c r="B13" s="1" t="s">
        <v>234</v>
      </c>
      <c r="C13" s="1" t="s">
        <v>51</v>
      </c>
      <c r="D13" s="1" t="s">
        <v>50</v>
      </c>
      <c r="E13" s="1" t="s">
        <v>49</v>
      </c>
      <c r="F13" s="1" t="s">
        <v>44</v>
      </c>
      <c r="G13" s="1" t="s">
        <v>48</v>
      </c>
      <c r="H13" s="1" t="s">
        <v>123</v>
      </c>
      <c r="I13" s="1" t="s">
        <v>122</v>
      </c>
      <c r="J13" s="1" t="s">
        <v>29</v>
      </c>
      <c r="K13" s="1">
        <v>6</v>
      </c>
      <c r="L13" s="1">
        <v>6</v>
      </c>
      <c r="M13" s="1">
        <v>6</v>
      </c>
      <c r="N13" s="1">
        <v>6</v>
      </c>
      <c r="O13" s="1">
        <v>6</v>
      </c>
      <c r="P13" s="1">
        <v>6</v>
      </c>
      <c r="Q13" s="1">
        <v>6</v>
      </c>
      <c r="R13" s="1">
        <v>6</v>
      </c>
      <c r="S13" s="1">
        <v>6</v>
      </c>
      <c r="T13" s="1">
        <v>6</v>
      </c>
      <c r="U13" s="1">
        <v>6</v>
      </c>
      <c r="V13" s="1" t="s">
        <v>45</v>
      </c>
    </row>
    <row r="14" spans="1:22">
      <c r="A14" s="1" t="s">
        <v>69</v>
      </c>
      <c r="B14" s="1" t="s">
        <v>234</v>
      </c>
      <c r="C14" s="1" t="s">
        <v>51</v>
      </c>
      <c r="D14" s="1" t="s">
        <v>50</v>
      </c>
      <c r="E14" s="1" t="s">
        <v>49</v>
      </c>
      <c r="F14" s="1" t="s">
        <v>44</v>
      </c>
      <c r="G14" s="1" t="s">
        <v>48</v>
      </c>
      <c r="H14" s="1" t="s">
        <v>123</v>
      </c>
      <c r="I14" s="1" t="s">
        <v>122</v>
      </c>
      <c r="J14" s="1" t="s">
        <v>29</v>
      </c>
      <c r="K14" s="1">
        <v>6</v>
      </c>
      <c r="L14" s="1">
        <v>6</v>
      </c>
      <c r="M14" s="1">
        <v>6</v>
      </c>
      <c r="N14" s="1">
        <v>6</v>
      </c>
      <c r="O14" s="1">
        <v>6</v>
      </c>
      <c r="P14" s="1">
        <v>6</v>
      </c>
      <c r="Q14" s="1">
        <v>6</v>
      </c>
      <c r="R14" s="1">
        <v>6</v>
      </c>
      <c r="S14" s="1">
        <v>6</v>
      </c>
      <c r="T14" s="1">
        <v>6</v>
      </c>
      <c r="U14" s="1">
        <v>6</v>
      </c>
      <c r="V14" s="1" t="s">
        <v>242</v>
      </c>
    </row>
    <row r="15" spans="1:22">
      <c r="A15" s="1" t="s">
        <v>65</v>
      </c>
      <c r="B15" s="1" t="s">
        <v>234</v>
      </c>
      <c r="C15" s="1" t="s">
        <v>51</v>
      </c>
      <c r="D15" s="1" t="s">
        <v>50</v>
      </c>
      <c r="E15" s="1" t="s">
        <v>49</v>
      </c>
      <c r="F15" s="1" t="s">
        <v>44</v>
      </c>
      <c r="G15" s="1" t="s">
        <v>48</v>
      </c>
      <c r="H15" s="1" t="s">
        <v>123</v>
      </c>
      <c r="I15" s="1" t="s">
        <v>122</v>
      </c>
      <c r="J15" s="1" t="s">
        <v>29</v>
      </c>
      <c r="K15" s="1">
        <v>6</v>
      </c>
      <c r="L15" s="1">
        <v>6</v>
      </c>
      <c r="M15" s="1">
        <v>5</v>
      </c>
      <c r="N15" s="1">
        <v>6</v>
      </c>
      <c r="O15" s="1">
        <v>6</v>
      </c>
      <c r="P15" s="1">
        <v>6</v>
      </c>
      <c r="Q15" s="1">
        <v>6</v>
      </c>
      <c r="R15" s="1">
        <v>6</v>
      </c>
      <c r="S15" s="1">
        <v>6</v>
      </c>
      <c r="T15" s="1">
        <v>5</v>
      </c>
      <c r="U15" s="1">
        <v>4</v>
      </c>
      <c r="V15" s="1" t="s">
        <v>45</v>
      </c>
    </row>
    <row r="16" spans="1:22">
      <c r="A16" s="1" t="s">
        <v>61</v>
      </c>
      <c r="B16" s="1" t="s">
        <v>234</v>
      </c>
      <c r="C16" s="1" t="s">
        <v>51</v>
      </c>
      <c r="D16" s="1" t="s">
        <v>50</v>
      </c>
      <c r="E16" s="1" t="s">
        <v>49</v>
      </c>
      <c r="F16" s="1" t="s">
        <v>44</v>
      </c>
      <c r="G16" s="1" t="s">
        <v>48</v>
      </c>
      <c r="H16" s="1" t="s">
        <v>123</v>
      </c>
      <c r="I16" s="1" t="s">
        <v>122</v>
      </c>
      <c r="J16" s="1" t="s">
        <v>29</v>
      </c>
      <c r="K16" s="1">
        <v>6</v>
      </c>
      <c r="L16" s="1">
        <v>6</v>
      </c>
      <c r="M16" s="1">
        <v>6</v>
      </c>
      <c r="N16" s="1">
        <v>6</v>
      </c>
      <c r="O16" s="1">
        <v>6</v>
      </c>
      <c r="P16" s="1">
        <v>6</v>
      </c>
      <c r="Q16" s="1">
        <v>6</v>
      </c>
      <c r="R16" s="1">
        <v>6</v>
      </c>
      <c r="S16" s="1">
        <v>6</v>
      </c>
      <c r="T16" s="1">
        <v>6</v>
      </c>
      <c r="U16" s="1">
        <v>6</v>
      </c>
      <c r="V16" s="1" t="s">
        <v>241</v>
      </c>
    </row>
    <row r="17" spans="1:22">
      <c r="A17" s="1" t="s">
        <v>57</v>
      </c>
      <c r="B17" s="1" t="s">
        <v>234</v>
      </c>
      <c r="C17" s="1" t="s">
        <v>51</v>
      </c>
      <c r="D17" s="1" t="s">
        <v>50</v>
      </c>
      <c r="E17" s="1" t="s">
        <v>49</v>
      </c>
      <c r="F17" s="1" t="s">
        <v>44</v>
      </c>
      <c r="G17" s="1" t="s">
        <v>48</v>
      </c>
      <c r="H17" s="1" t="s">
        <v>123</v>
      </c>
      <c r="I17" s="1" t="s">
        <v>122</v>
      </c>
      <c r="J17" s="1" t="s">
        <v>29</v>
      </c>
      <c r="K17" s="1">
        <v>6</v>
      </c>
      <c r="L17" s="1">
        <v>6</v>
      </c>
      <c r="M17" s="1">
        <v>6</v>
      </c>
      <c r="N17" s="1">
        <v>6</v>
      </c>
      <c r="O17" s="1">
        <v>6</v>
      </c>
      <c r="P17" s="1">
        <v>6</v>
      </c>
      <c r="Q17" s="1">
        <v>6</v>
      </c>
      <c r="R17" s="1">
        <v>6</v>
      </c>
      <c r="S17" s="1">
        <v>6</v>
      </c>
      <c r="T17" s="1">
        <v>6</v>
      </c>
      <c r="U17" s="1">
        <v>6</v>
      </c>
      <c r="V17" s="1" t="s">
        <v>45</v>
      </c>
    </row>
    <row r="18" spans="1:22">
      <c r="A18" s="1" t="s">
        <v>53</v>
      </c>
      <c r="B18" s="1" t="s">
        <v>234</v>
      </c>
      <c r="C18" s="1" t="s">
        <v>51</v>
      </c>
      <c r="D18" s="1" t="s">
        <v>50</v>
      </c>
      <c r="E18" s="1" t="s">
        <v>49</v>
      </c>
      <c r="F18" s="1" t="s">
        <v>44</v>
      </c>
      <c r="G18" s="1" t="s">
        <v>48</v>
      </c>
      <c r="H18" s="1" t="s">
        <v>123</v>
      </c>
      <c r="I18" s="1" t="s">
        <v>122</v>
      </c>
      <c r="J18" s="1" t="s">
        <v>29</v>
      </c>
      <c r="K18" s="1">
        <v>5</v>
      </c>
      <c r="L18" s="1">
        <v>5</v>
      </c>
      <c r="M18" s="1">
        <v>5</v>
      </c>
      <c r="N18" s="1">
        <v>6</v>
      </c>
      <c r="O18" s="1">
        <v>6</v>
      </c>
      <c r="P18" s="1">
        <v>5</v>
      </c>
      <c r="Q18" s="1">
        <v>5</v>
      </c>
      <c r="R18" s="1">
        <v>5</v>
      </c>
      <c r="S18" s="1">
        <v>6</v>
      </c>
      <c r="T18" s="1">
        <v>5</v>
      </c>
      <c r="U18" s="1">
        <v>5</v>
      </c>
      <c r="V18" s="1" t="s">
        <v>45</v>
      </c>
    </row>
    <row r="19" spans="1:22">
      <c r="A19" s="1" t="s">
        <v>144</v>
      </c>
      <c r="B19" s="1" t="s">
        <v>234</v>
      </c>
      <c r="C19" s="1" t="s">
        <v>51</v>
      </c>
      <c r="D19" s="1" t="s">
        <v>50</v>
      </c>
      <c r="E19" s="1" t="s">
        <v>49</v>
      </c>
      <c r="F19" s="1" t="s">
        <v>44</v>
      </c>
      <c r="G19" s="1" t="s">
        <v>48</v>
      </c>
      <c r="H19" s="1" t="s">
        <v>123</v>
      </c>
      <c r="I19" s="1" t="s">
        <v>122</v>
      </c>
      <c r="J19" s="1" t="s">
        <v>29</v>
      </c>
      <c r="K19" s="1">
        <v>5</v>
      </c>
      <c r="L19" s="1">
        <v>5</v>
      </c>
      <c r="M19" s="1">
        <v>5</v>
      </c>
      <c r="N19" s="1">
        <v>5</v>
      </c>
      <c r="O19" s="1">
        <v>5</v>
      </c>
      <c r="P19" s="1">
        <v>5</v>
      </c>
      <c r="Q19" s="1">
        <v>5</v>
      </c>
      <c r="R19" s="1">
        <v>5</v>
      </c>
      <c r="S19" s="1">
        <v>5</v>
      </c>
      <c r="T19" s="1">
        <v>4</v>
      </c>
      <c r="U19" s="1">
        <v>5</v>
      </c>
      <c r="V19" s="1" t="s">
        <v>240</v>
      </c>
    </row>
    <row r="20" spans="1:22">
      <c r="A20" s="1" t="s">
        <v>142</v>
      </c>
      <c r="B20" s="1" t="s">
        <v>234</v>
      </c>
      <c r="C20" s="1" t="s">
        <v>51</v>
      </c>
      <c r="D20" s="1" t="s">
        <v>50</v>
      </c>
      <c r="E20" s="1" t="s">
        <v>49</v>
      </c>
      <c r="F20" s="1" t="s">
        <v>44</v>
      </c>
      <c r="G20" s="1" t="s">
        <v>48</v>
      </c>
      <c r="H20" s="1" t="s">
        <v>123</v>
      </c>
      <c r="I20" s="1" t="s">
        <v>122</v>
      </c>
      <c r="J20" s="1" t="s">
        <v>29</v>
      </c>
      <c r="K20" s="1">
        <v>5</v>
      </c>
      <c r="L20" s="1">
        <v>5</v>
      </c>
      <c r="M20" s="1">
        <v>4</v>
      </c>
      <c r="N20" s="1">
        <v>5</v>
      </c>
      <c r="O20" s="1">
        <v>6</v>
      </c>
      <c r="P20" s="1">
        <v>5</v>
      </c>
      <c r="Q20" s="1">
        <v>5</v>
      </c>
      <c r="R20" s="1">
        <v>4</v>
      </c>
      <c r="S20" s="1">
        <v>5</v>
      </c>
      <c r="T20" s="1">
        <v>5</v>
      </c>
      <c r="U20" s="1">
        <v>5</v>
      </c>
      <c r="V20" s="1" t="s">
        <v>239</v>
      </c>
    </row>
    <row r="21" spans="1:22">
      <c r="A21" s="1" t="s">
        <v>140</v>
      </c>
      <c r="B21" s="1" t="s">
        <v>234</v>
      </c>
      <c r="C21" s="1" t="s">
        <v>51</v>
      </c>
      <c r="D21" s="1" t="s">
        <v>50</v>
      </c>
      <c r="E21" s="1" t="s">
        <v>49</v>
      </c>
      <c r="F21" s="1" t="s">
        <v>44</v>
      </c>
      <c r="G21" s="1" t="s">
        <v>48</v>
      </c>
      <c r="H21" s="1" t="s">
        <v>123</v>
      </c>
      <c r="I21" s="1" t="s">
        <v>122</v>
      </c>
      <c r="J21" s="1" t="s">
        <v>29</v>
      </c>
      <c r="K21" s="1">
        <v>6</v>
      </c>
      <c r="L21" s="1">
        <v>6</v>
      </c>
      <c r="M21" s="1">
        <v>6</v>
      </c>
      <c r="N21" s="1">
        <v>6</v>
      </c>
      <c r="O21" s="1">
        <v>6</v>
      </c>
      <c r="P21" s="1">
        <v>6</v>
      </c>
      <c r="Q21" s="1">
        <v>6</v>
      </c>
      <c r="R21" s="1">
        <v>6</v>
      </c>
      <c r="S21" s="1">
        <v>6</v>
      </c>
      <c r="T21" s="1">
        <v>6</v>
      </c>
      <c r="U21" s="1">
        <v>6</v>
      </c>
      <c r="V21" s="1" t="s">
        <v>238</v>
      </c>
    </row>
    <row r="22" spans="1:22">
      <c r="A22" s="1" t="s">
        <v>138</v>
      </c>
      <c r="B22" s="1" t="s">
        <v>234</v>
      </c>
      <c r="C22" s="1" t="s">
        <v>51</v>
      </c>
      <c r="D22" s="1" t="s">
        <v>50</v>
      </c>
      <c r="E22" s="1" t="s">
        <v>49</v>
      </c>
      <c r="F22" s="1" t="s">
        <v>44</v>
      </c>
      <c r="G22" s="1" t="s">
        <v>48</v>
      </c>
      <c r="H22" s="1" t="s">
        <v>123</v>
      </c>
      <c r="I22" s="1" t="s">
        <v>122</v>
      </c>
      <c r="J22" s="1" t="s">
        <v>29</v>
      </c>
      <c r="K22" s="1">
        <v>6</v>
      </c>
      <c r="L22" s="1">
        <v>6</v>
      </c>
      <c r="M22" s="1">
        <v>2</v>
      </c>
      <c r="N22" s="1">
        <v>6</v>
      </c>
      <c r="O22" s="1">
        <v>6</v>
      </c>
      <c r="P22" s="1">
        <v>6</v>
      </c>
      <c r="Q22" s="1">
        <v>6</v>
      </c>
      <c r="R22" s="1">
        <v>6</v>
      </c>
      <c r="S22" s="1">
        <v>6</v>
      </c>
      <c r="T22" s="1">
        <v>2</v>
      </c>
      <c r="U22" s="1">
        <v>6</v>
      </c>
      <c r="V22" s="1" t="s">
        <v>237</v>
      </c>
    </row>
    <row r="23" spans="1:22">
      <c r="A23" s="1" t="s">
        <v>136</v>
      </c>
      <c r="B23" s="1" t="s">
        <v>234</v>
      </c>
      <c r="C23" s="1" t="s">
        <v>51</v>
      </c>
      <c r="D23" s="1" t="s">
        <v>50</v>
      </c>
      <c r="E23" s="1" t="s">
        <v>49</v>
      </c>
      <c r="F23" s="1" t="s">
        <v>44</v>
      </c>
      <c r="G23" s="1" t="s">
        <v>48</v>
      </c>
      <c r="H23" s="1" t="s">
        <v>123</v>
      </c>
      <c r="I23" s="1" t="s">
        <v>122</v>
      </c>
      <c r="J23" s="1" t="s">
        <v>29</v>
      </c>
      <c r="K23" s="1">
        <v>6</v>
      </c>
      <c r="L23" s="1">
        <v>6</v>
      </c>
      <c r="M23" s="1">
        <v>6</v>
      </c>
      <c r="N23" s="1">
        <v>6</v>
      </c>
      <c r="O23" s="1">
        <v>6</v>
      </c>
      <c r="P23" s="1">
        <v>6</v>
      </c>
      <c r="Q23" s="1">
        <v>6</v>
      </c>
      <c r="R23" s="1">
        <v>6</v>
      </c>
      <c r="S23" s="1">
        <v>6</v>
      </c>
      <c r="T23" s="1">
        <v>6</v>
      </c>
      <c r="U23" s="1">
        <v>6</v>
      </c>
      <c r="V23" s="1" t="s">
        <v>45</v>
      </c>
    </row>
    <row r="24" spans="1:22">
      <c r="A24" s="1" t="s">
        <v>134</v>
      </c>
      <c r="B24" s="1" t="s">
        <v>234</v>
      </c>
      <c r="C24" s="1" t="s">
        <v>51</v>
      </c>
      <c r="D24" s="1" t="s">
        <v>50</v>
      </c>
      <c r="E24" s="1" t="s">
        <v>49</v>
      </c>
      <c r="F24" s="1" t="s">
        <v>44</v>
      </c>
      <c r="G24" s="1" t="s">
        <v>48</v>
      </c>
      <c r="H24" s="1" t="s">
        <v>123</v>
      </c>
      <c r="I24" s="1" t="s">
        <v>122</v>
      </c>
      <c r="J24" s="1" t="s">
        <v>29</v>
      </c>
      <c r="K24" s="1">
        <v>6</v>
      </c>
      <c r="L24" s="1">
        <v>6</v>
      </c>
      <c r="M24" s="1">
        <v>6</v>
      </c>
      <c r="N24" s="1">
        <v>6</v>
      </c>
      <c r="O24" s="1">
        <v>6</v>
      </c>
      <c r="P24" s="1">
        <v>6</v>
      </c>
      <c r="Q24" s="1">
        <v>6</v>
      </c>
      <c r="R24" s="1">
        <v>6</v>
      </c>
      <c r="S24" s="1">
        <v>6</v>
      </c>
      <c r="T24" s="1">
        <v>6</v>
      </c>
      <c r="U24" s="1">
        <v>6</v>
      </c>
      <c r="V24" s="1" t="s">
        <v>45</v>
      </c>
    </row>
    <row r="25" spans="1:22">
      <c r="A25" s="1" t="s">
        <v>133</v>
      </c>
      <c r="B25" s="1" t="s">
        <v>234</v>
      </c>
      <c r="C25" s="1" t="s">
        <v>51</v>
      </c>
      <c r="D25" s="1" t="s">
        <v>50</v>
      </c>
      <c r="E25" s="1" t="s">
        <v>49</v>
      </c>
      <c r="F25" s="1" t="s">
        <v>44</v>
      </c>
      <c r="G25" s="1" t="s">
        <v>48</v>
      </c>
      <c r="H25" s="1" t="s">
        <v>123</v>
      </c>
      <c r="I25" s="1" t="s">
        <v>122</v>
      </c>
      <c r="J25" s="1" t="s">
        <v>29</v>
      </c>
      <c r="K25" s="1">
        <v>6</v>
      </c>
      <c r="L25" s="1">
        <v>5</v>
      </c>
      <c r="M25" s="1">
        <v>5</v>
      </c>
      <c r="N25" s="1">
        <v>6</v>
      </c>
      <c r="O25" s="1">
        <v>6</v>
      </c>
      <c r="P25" s="1">
        <v>6</v>
      </c>
      <c r="Q25" s="1">
        <v>6</v>
      </c>
      <c r="R25" s="1">
        <v>6</v>
      </c>
      <c r="S25" s="1">
        <v>6</v>
      </c>
      <c r="T25" s="1">
        <v>6</v>
      </c>
      <c r="U25" s="1">
        <v>6</v>
      </c>
      <c r="V25" s="1" t="s">
        <v>236</v>
      </c>
    </row>
    <row r="26" spans="1:22">
      <c r="A26" s="1" t="s">
        <v>131</v>
      </c>
      <c r="B26" s="1" t="s">
        <v>234</v>
      </c>
      <c r="C26" s="1" t="s">
        <v>51</v>
      </c>
      <c r="D26" s="1" t="s">
        <v>50</v>
      </c>
      <c r="E26" s="1" t="s">
        <v>49</v>
      </c>
      <c r="F26" s="1" t="s">
        <v>44</v>
      </c>
      <c r="G26" s="1" t="s">
        <v>48</v>
      </c>
      <c r="H26" s="1" t="s">
        <v>123</v>
      </c>
      <c r="I26" s="1" t="s">
        <v>122</v>
      </c>
      <c r="J26" s="1" t="s">
        <v>29</v>
      </c>
      <c r="K26" s="1">
        <v>6</v>
      </c>
      <c r="L26" s="1">
        <v>6</v>
      </c>
      <c r="M26" s="1">
        <v>6</v>
      </c>
      <c r="N26" s="1">
        <v>6</v>
      </c>
      <c r="O26" s="1">
        <v>6</v>
      </c>
      <c r="P26" s="1">
        <v>6</v>
      </c>
      <c r="Q26" s="1">
        <v>6</v>
      </c>
      <c r="R26" s="1">
        <v>6</v>
      </c>
      <c r="S26" s="1">
        <v>6</v>
      </c>
      <c r="T26" s="1">
        <v>6</v>
      </c>
      <c r="U26" s="1">
        <v>6</v>
      </c>
      <c r="V26" s="1" t="s">
        <v>235</v>
      </c>
    </row>
    <row r="27" spans="1:22">
      <c r="A27" s="1" t="s">
        <v>129</v>
      </c>
      <c r="B27" s="1" t="s">
        <v>234</v>
      </c>
      <c r="C27" s="1" t="s">
        <v>51</v>
      </c>
      <c r="D27" s="1" t="s">
        <v>50</v>
      </c>
      <c r="E27" s="1" t="s">
        <v>49</v>
      </c>
      <c r="F27" s="1" t="s">
        <v>44</v>
      </c>
      <c r="G27" s="1" t="s">
        <v>48</v>
      </c>
      <c r="H27" s="1" t="s">
        <v>123</v>
      </c>
      <c r="I27" s="1" t="s">
        <v>122</v>
      </c>
      <c r="J27" s="1" t="s">
        <v>29</v>
      </c>
      <c r="K27" s="1">
        <v>6</v>
      </c>
      <c r="L27" s="1">
        <v>6</v>
      </c>
      <c r="M27" s="1">
        <v>6</v>
      </c>
      <c r="N27" s="1">
        <v>6</v>
      </c>
      <c r="O27" s="1">
        <v>6</v>
      </c>
      <c r="P27" s="1">
        <v>6</v>
      </c>
      <c r="Q27" s="1">
        <v>6</v>
      </c>
      <c r="R27" s="1">
        <v>6</v>
      </c>
      <c r="S27" s="1">
        <v>6</v>
      </c>
      <c r="T27" s="1">
        <v>6</v>
      </c>
      <c r="U27" s="1">
        <v>6</v>
      </c>
      <c r="V27" s="1" t="s">
        <v>45</v>
      </c>
    </row>
    <row r="28" spans="1:22">
      <c r="A28" s="1" t="s">
        <v>127</v>
      </c>
      <c r="B28" s="1" t="s">
        <v>234</v>
      </c>
      <c r="C28" s="1" t="s">
        <v>51</v>
      </c>
      <c r="D28" s="1" t="s">
        <v>50</v>
      </c>
      <c r="E28" s="1" t="s">
        <v>49</v>
      </c>
      <c r="F28" s="1" t="s">
        <v>44</v>
      </c>
      <c r="G28" s="1" t="s">
        <v>48</v>
      </c>
      <c r="H28" s="1" t="s">
        <v>123</v>
      </c>
      <c r="I28" s="1" t="s">
        <v>122</v>
      </c>
      <c r="J28" s="1" t="s">
        <v>29</v>
      </c>
      <c r="K28" s="1">
        <v>6</v>
      </c>
      <c r="L28" s="1">
        <v>6</v>
      </c>
      <c r="M28" s="1">
        <v>6</v>
      </c>
      <c r="N28" s="1">
        <v>6</v>
      </c>
      <c r="O28" s="1">
        <v>6</v>
      </c>
      <c r="P28" s="1">
        <v>6</v>
      </c>
      <c r="Q28" s="1">
        <v>6</v>
      </c>
      <c r="R28" s="1">
        <v>6</v>
      </c>
      <c r="S28" s="1">
        <v>6</v>
      </c>
      <c r="T28" s="1">
        <v>6</v>
      </c>
      <c r="U28" s="1">
        <v>6</v>
      </c>
      <c r="V28" s="1" t="s">
        <v>233</v>
      </c>
    </row>
    <row r="29" spans="1:22">
      <c r="K29" s="1">
        <f>ROUND(AVERAGE(K2:K28),2)</f>
        <v>5.85</v>
      </c>
      <c r="L29" s="1">
        <f>ROUND(AVERAGE(L2:L28),2)</f>
        <v>5.74</v>
      </c>
      <c r="M29" s="1">
        <f>ROUND(AVERAGE(M2:M28),2)</f>
        <v>5.48</v>
      </c>
      <c r="N29" s="1">
        <f>ROUND(AVERAGE(N2:N28),2)</f>
        <v>5.89</v>
      </c>
      <c r="O29" s="1">
        <f>ROUND(AVERAGE(O2:O28),2)</f>
        <v>5.89</v>
      </c>
    </row>
  </sheetData>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3888E-574C-BB49-8821-69410EA4F84E}">
  <sheetPr codeName="Sheet11"/>
  <dimension ref="A1:P10"/>
  <sheetViews>
    <sheetView topLeftCell="I1" workbookViewId="0">
      <selection activeCell="I47" sqref="I47"/>
    </sheetView>
  </sheetViews>
  <sheetFormatPr baseColWidth="10" defaultColWidth="8.83203125" defaultRowHeight="15"/>
  <cols>
    <col min="1" max="1" width="14.1640625" style="1" bestFit="1" customWidth="1"/>
    <col min="2" max="2" width="12.16406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6.6640625" style="1" bestFit="1" customWidth="1"/>
    <col min="10" max="10" width="32" style="1" bestFit="1" customWidth="1"/>
    <col min="11" max="14" width="12.33203125" style="1" customWidth="1"/>
    <col min="15" max="15" width="15" style="1" customWidth="1"/>
    <col min="16" max="16" width="212.33203125" style="1" bestFit="1" customWidth="1"/>
    <col min="17" max="16384" width="8.83203125" style="1"/>
  </cols>
  <sheetData>
    <row r="1" spans="1:16">
      <c r="A1" s="2" t="s">
        <v>120</v>
      </c>
      <c r="B1" s="2" t="s">
        <v>119</v>
      </c>
      <c r="C1" s="2" t="s">
        <v>118</v>
      </c>
      <c r="D1" s="2" t="s">
        <v>117</v>
      </c>
      <c r="E1" s="2" t="s">
        <v>116</v>
      </c>
      <c r="F1" s="2" t="s">
        <v>115</v>
      </c>
      <c r="G1" s="2" t="s">
        <v>114</v>
      </c>
      <c r="H1" s="2" t="s">
        <v>31</v>
      </c>
      <c r="I1" s="2" t="s">
        <v>113</v>
      </c>
      <c r="J1" s="2" t="s">
        <v>32</v>
      </c>
      <c r="K1" s="2" t="s">
        <v>164</v>
      </c>
      <c r="L1" s="2" t="s">
        <v>163</v>
      </c>
      <c r="M1" s="2" t="s">
        <v>162</v>
      </c>
      <c r="N1" s="2" t="s">
        <v>161</v>
      </c>
      <c r="O1" s="2" t="s">
        <v>160</v>
      </c>
      <c r="P1" s="2" t="s">
        <v>153</v>
      </c>
    </row>
    <row r="2" spans="1:16">
      <c r="A2" s="1" t="s">
        <v>109</v>
      </c>
      <c r="B2" s="1" t="s">
        <v>234</v>
      </c>
      <c r="C2" s="1" t="s">
        <v>51</v>
      </c>
      <c r="D2" s="1" t="s">
        <v>50</v>
      </c>
      <c r="E2" s="1" t="s">
        <v>49</v>
      </c>
      <c r="F2" s="1" t="s">
        <v>28</v>
      </c>
      <c r="G2" s="1" t="s">
        <v>228</v>
      </c>
      <c r="H2" s="1" t="s">
        <v>231</v>
      </c>
      <c r="I2" s="1" t="s">
        <v>230</v>
      </c>
      <c r="J2" s="1" t="s">
        <v>221</v>
      </c>
      <c r="K2" s="1" t="s">
        <v>246</v>
      </c>
      <c r="L2" s="1" t="s">
        <v>246</v>
      </c>
      <c r="M2" s="1" t="s">
        <v>246</v>
      </c>
      <c r="N2" s="1" t="s">
        <v>246</v>
      </c>
      <c r="O2" s="1" t="s">
        <v>246</v>
      </c>
      <c r="P2" s="1" t="s">
        <v>251</v>
      </c>
    </row>
    <row r="3" spans="1:16">
      <c r="A3" s="1" t="s">
        <v>105</v>
      </c>
      <c r="B3" s="1" t="s">
        <v>234</v>
      </c>
      <c r="C3" s="1" t="s">
        <v>51</v>
      </c>
      <c r="D3" s="1" t="s">
        <v>50</v>
      </c>
      <c r="E3" s="1" t="s">
        <v>49</v>
      </c>
      <c r="F3" s="1" t="s">
        <v>28</v>
      </c>
      <c r="G3" s="1" t="s">
        <v>228</v>
      </c>
      <c r="H3" s="1" t="s">
        <v>231</v>
      </c>
      <c r="I3" s="1" t="s">
        <v>230</v>
      </c>
      <c r="J3" s="1" t="s">
        <v>221</v>
      </c>
      <c r="K3" s="1" t="s">
        <v>246</v>
      </c>
      <c r="L3" s="1" t="s">
        <v>246</v>
      </c>
      <c r="M3" s="1" t="s">
        <v>246</v>
      </c>
      <c r="N3" s="1" t="s">
        <v>246</v>
      </c>
      <c r="O3" s="1" t="s">
        <v>246</v>
      </c>
      <c r="P3" s="1" t="s">
        <v>250</v>
      </c>
    </row>
    <row r="4" spans="1:16">
      <c r="A4" s="1" t="s">
        <v>101</v>
      </c>
      <c r="B4" s="1" t="s">
        <v>234</v>
      </c>
      <c r="C4" s="1" t="s">
        <v>51</v>
      </c>
      <c r="D4" s="1" t="s">
        <v>50</v>
      </c>
      <c r="E4" s="1" t="s">
        <v>49</v>
      </c>
      <c r="F4" s="1" t="s">
        <v>28</v>
      </c>
      <c r="G4" s="1" t="s">
        <v>228</v>
      </c>
      <c r="H4" s="1" t="s">
        <v>231</v>
      </c>
      <c r="I4" s="1" t="s">
        <v>230</v>
      </c>
      <c r="J4" s="1" t="s">
        <v>221</v>
      </c>
      <c r="K4" s="1" t="s">
        <v>246</v>
      </c>
      <c r="L4" s="1" t="s">
        <v>246</v>
      </c>
      <c r="M4" s="1" t="s">
        <v>246</v>
      </c>
      <c r="N4" s="1" t="s">
        <v>246</v>
      </c>
      <c r="O4" s="1" t="s">
        <v>246</v>
      </c>
      <c r="P4" s="1" t="s">
        <v>45</v>
      </c>
    </row>
    <row r="5" spans="1:16">
      <c r="A5" s="1" t="s">
        <v>98</v>
      </c>
      <c r="B5" s="1" t="s">
        <v>234</v>
      </c>
      <c r="C5" s="1" t="s">
        <v>51</v>
      </c>
      <c r="D5" s="1" t="s">
        <v>50</v>
      </c>
      <c r="E5" s="1" t="s">
        <v>49</v>
      </c>
      <c r="F5" s="1" t="s">
        <v>28</v>
      </c>
      <c r="G5" s="1" t="s">
        <v>228</v>
      </c>
      <c r="H5" s="1" t="s">
        <v>231</v>
      </c>
      <c r="I5" s="1" t="s">
        <v>230</v>
      </c>
      <c r="J5" s="1" t="s">
        <v>221</v>
      </c>
      <c r="K5" s="1" t="s">
        <v>246</v>
      </c>
      <c r="L5" s="1" t="s">
        <v>246</v>
      </c>
      <c r="M5" s="1" t="s">
        <v>246</v>
      </c>
      <c r="N5" s="1" t="s">
        <v>246</v>
      </c>
      <c r="O5" s="1" t="s">
        <v>246</v>
      </c>
      <c r="P5" s="1" t="s">
        <v>45</v>
      </c>
    </row>
    <row r="6" spans="1:16">
      <c r="A6" s="1" t="s">
        <v>94</v>
      </c>
      <c r="B6" s="1" t="s">
        <v>234</v>
      </c>
      <c r="C6" s="1" t="s">
        <v>51</v>
      </c>
      <c r="D6" s="1" t="s">
        <v>50</v>
      </c>
      <c r="E6" s="1" t="s">
        <v>49</v>
      </c>
      <c r="F6" s="1" t="s">
        <v>28</v>
      </c>
      <c r="G6" s="1" t="s">
        <v>228</v>
      </c>
      <c r="H6" s="1" t="s">
        <v>231</v>
      </c>
      <c r="I6" s="1" t="s">
        <v>230</v>
      </c>
      <c r="J6" s="1" t="s">
        <v>221</v>
      </c>
      <c r="K6" s="1" t="s">
        <v>246</v>
      </c>
      <c r="L6" s="1" t="s">
        <v>246</v>
      </c>
      <c r="M6" s="1" t="s">
        <v>246</v>
      </c>
      <c r="N6" s="1" t="s">
        <v>246</v>
      </c>
      <c r="O6" s="1" t="s">
        <v>246</v>
      </c>
      <c r="P6" s="1" t="s">
        <v>249</v>
      </c>
    </row>
    <row r="7" spans="1:16">
      <c r="A7" s="1" t="s">
        <v>90</v>
      </c>
      <c r="B7" s="1" t="s">
        <v>234</v>
      </c>
      <c r="C7" s="1" t="s">
        <v>51</v>
      </c>
      <c r="D7" s="1" t="s">
        <v>50</v>
      </c>
      <c r="E7" s="1" t="s">
        <v>49</v>
      </c>
      <c r="F7" s="1" t="s">
        <v>28</v>
      </c>
      <c r="G7" s="1" t="s">
        <v>228</v>
      </c>
      <c r="H7" s="1" t="s">
        <v>231</v>
      </c>
      <c r="I7" s="1" t="s">
        <v>230</v>
      </c>
      <c r="J7" s="1" t="s">
        <v>221</v>
      </c>
      <c r="K7" s="1" t="s">
        <v>246</v>
      </c>
      <c r="L7" s="1" t="s">
        <v>246</v>
      </c>
      <c r="M7" s="1" t="s">
        <v>246</v>
      </c>
      <c r="N7" s="1" t="s">
        <v>246</v>
      </c>
      <c r="O7" s="1" t="s">
        <v>246</v>
      </c>
      <c r="P7" s="1" t="s">
        <v>248</v>
      </c>
    </row>
    <row r="8" spans="1:16">
      <c r="A8" s="1" t="s">
        <v>87</v>
      </c>
      <c r="B8" s="1" t="s">
        <v>234</v>
      </c>
      <c r="C8" s="1" t="s">
        <v>51</v>
      </c>
      <c r="D8" s="1" t="s">
        <v>50</v>
      </c>
      <c r="E8" s="1" t="s">
        <v>49</v>
      </c>
      <c r="F8" s="1" t="s">
        <v>28</v>
      </c>
      <c r="G8" s="1" t="s">
        <v>228</v>
      </c>
      <c r="H8" s="1" t="s">
        <v>231</v>
      </c>
      <c r="I8" s="1" t="s">
        <v>230</v>
      </c>
      <c r="J8" s="1" t="s">
        <v>221</v>
      </c>
      <c r="K8" s="1" t="s">
        <v>246</v>
      </c>
      <c r="L8" s="1" t="s">
        <v>246</v>
      </c>
      <c r="M8" s="1" t="s">
        <v>246</v>
      </c>
      <c r="N8" s="1" t="s">
        <v>246</v>
      </c>
      <c r="O8" s="1" t="s">
        <v>246</v>
      </c>
      <c r="P8" s="1" t="s">
        <v>45</v>
      </c>
    </row>
    <row r="9" spans="1:16">
      <c r="A9" s="1" t="s">
        <v>83</v>
      </c>
      <c r="B9" s="1" t="s">
        <v>234</v>
      </c>
      <c r="C9" s="1" t="s">
        <v>51</v>
      </c>
      <c r="D9" s="1" t="s">
        <v>50</v>
      </c>
      <c r="E9" s="1" t="s">
        <v>49</v>
      </c>
      <c r="F9" s="1" t="s">
        <v>28</v>
      </c>
      <c r="G9" s="1" t="s">
        <v>228</v>
      </c>
      <c r="H9" s="1" t="s">
        <v>231</v>
      </c>
      <c r="I9" s="1" t="s">
        <v>230</v>
      </c>
      <c r="J9" s="1" t="s">
        <v>221</v>
      </c>
      <c r="K9" s="1" t="s">
        <v>246</v>
      </c>
      <c r="L9" s="1" t="s">
        <v>246</v>
      </c>
      <c r="M9" s="1" t="s">
        <v>246</v>
      </c>
      <c r="N9" s="1" t="s">
        <v>246</v>
      </c>
      <c r="O9" s="1" t="s">
        <v>246</v>
      </c>
      <c r="P9" s="1" t="s">
        <v>247</v>
      </c>
    </row>
    <row r="10" spans="1:16">
      <c r="A10" s="1" t="s">
        <v>79</v>
      </c>
      <c r="B10" s="1" t="s">
        <v>234</v>
      </c>
      <c r="C10" s="1" t="s">
        <v>51</v>
      </c>
      <c r="D10" s="1" t="s">
        <v>50</v>
      </c>
      <c r="E10" s="1" t="s">
        <v>49</v>
      </c>
      <c r="F10" s="1" t="s">
        <v>28</v>
      </c>
      <c r="G10" s="1" t="s">
        <v>228</v>
      </c>
      <c r="H10" s="1" t="s">
        <v>231</v>
      </c>
      <c r="I10" s="1" t="s">
        <v>230</v>
      </c>
      <c r="J10" s="1" t="s">
        <v>221</v>
      </c>
      <c r="K10" s="1" t="s">
        <v>246</v>
      </c>
      <c r="L10" s="1" t="s">
        <v>246</v>
      </c>
      <c r="M10" s="1" t="s">
        <v>246</v>
      </c>
      <c r="N10" s="1" t="s">
        <v>246</v>
      </c>
      <c r="O10" s="1" t="s">
        <v>246</v>
      </c>
      <c r="P10" s="1" t="s">
        <v>45</v>
      </c>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6AC7D-3C82-6446-BD22-F8446BCD1376}">
  <dimension ref="A1:V27"/>
  <sheetViews>
    <sheetView workbookViewId="0">
      <selection activeCell="V45" sqref="V45"/>
    </sheetView>
  </sheetViews>
  <sheetFormatPr baseColWidth="10" defaultColWidth="8.83203125" defaultRowHeight="15"/>
  <cols>
    <col min="1" max="1" width="15.1640625" style="1" bestFit="1" customWidth="1"/>
    <col min="2" max="2" width="9.33203125" style="1" bestFit="1" customWidth="1"/>
    <col min="3" max="3" width="14.1640625" style="1" bestFit="1" customWidth="1"/>
    <col min="4" max="4" width="12.33203125" style="1" bestFit="1" customWidth="1"/>
    <col min="5" max="5" width="12" style="1" bestFit="1" customWidth="1"/>
    <col min="6" max="6" width="8.83203125" style="1" bestFit="1" customWidth="1"/>
    <col min="7" max="7" width="9.1640625" style="1" bestFit="1" customWidth="1"/>
    <col min="8" max="8" width="8.83203125" style="1" bestFit="1" customWidth="1"/>
    <col min="9" max="9" width="15.83203125" style="1" bestFit="1" customWidth="1"/>
    <col min="10" max="10" width="17.83203125" style="1" bestFit="1" customWidth="1"/>
    <col min="11" max="21" width="8" style="1" customWidth="1"/>
    <col min="22" max="22" width="255" style="1" bestFit="1" customWidth="1"/>
    <col min="23" max="16384" width="8.83203125" style="1"/>
  </cols>
  <sheetData>
    <row r="1" spans="1:22">
      <c r="A1" s="6" t="s">
        <v>120</v>
      </c>
      <c r="B1" s="6" t="s">
        <v>119</v>
      </c>
      <c r="C1" s="6" t="s">
        <v>118</v>
      </c>
      <c r="D1" s="6" t="s">
        <v>117</v>
      </c>
      <c r="E1" s="6" t="s">
        <v>116</v>
      </c>
      <c r="F1" s="6" t="s">
        <v>115</v>
      </c>
      <c r="G1" s="6" t="s">
        <v>114</v>
      </c>
      <c r="H1" s="6" t="s">
        <v>31</v>
      </c>
      <c r="I1" s="6" t="s">
        <v>113</v>
      </c>
      <c r="J1" s="6" t="s">
        <v>32</v>
      </c>
      <c r="K1" s="6" t="s">
        <v>164</v>
      </c>
      <c r="L1" s="6" t="s">
        <v>163</v>
      </c>
      <c r="M1" s="6" t="s">
        <v>162</v>
      </c>
      <c r="N1" s="6" t="s">
        <v>161</v>
      </c>
      <c r="O1" s="6" t="s">
        <v>160</v>
      </c>
      <c r="P1" s="6" t="s">
        <v>159</v>
      </c>
      <c r="Q1" s="6" t="s">
        <v>158</v>
      </c>
      <c r="R1" s="6" t="s">
        <v>157</v>
      </c>
      <c r="S1" s="6" t="s">
        <v>156</v>
      </c>
      <c r="T1" s="6" t="s">
        <v>155</v>
      </c>
      <c r="U1" s="6" t="s">
        <v>154</v>
      </c>
      <c r="V1" s="6" t="s">
        <v>153</v>
      </c>
    </row>
    <row r="2" spans="1:22">
      <c r="A2" s="1" t="s">
        <v>109</v>
      </c>
      <c r="B2" s="1" t="s">
        <v>266</v>
      </c>
      <c r="C2" s="1" t="s">
        <v>51</v>
      </c>
      <c r="D2" s="1" t="s">
        <v>50</v>
      </c>
      <c r="E2" s="1" t="s">
        <v>49</v>
      </c>
      <c r="F2" s="1" t="s">
        <v>44</v>
      </c>
      <c r="G2" s="1" t="s">
        <v>48</v>
      </c>
      <c r="H2" s="1" t="s">
        <v>123</v>
      </c>
      <c r="I2" s="1" t="s">
        <v>122</v>
      </c>
      <c r="J2" s="1" t="s">
        <v>29</v>
      </c>
      <c r="K2" s="1">
        <v>6</v>
      </c>
      <c r="L2" s="1">
        <v>6</v>
      </c>
      <c r="M2" s="1">
        <v>6</v>
      </c>
      <c r="N2" s="1">
        <v>6</v>
      </c>
      <c r="O2" s="1">
        <v>6</v>
      </c>
      <c r="P2" s="1">
        <v>6</v>
      </c>
      <c r="Q2" s="1">
        <v>6</v>
      </c>
      <c r="R2" s="1">
        <v>6</v>
      </c>
      <c r="S2" s="1">
        <v>6</v>
      </c>
      <c r="T2" s="1">
        <v>6</v>
      </c>
      <c r="U2" s="1">
        <v>6</v>
      </c>
      <c r="V2" s="1" t="s">
        <v>45</v>
      </c>
    </row>
    <row r="3" spans="1:22">
      <c r="A3" s="1" t="s">
        <v>105</v>
      </c>
      <c r="B3" s="1" t="s">
        <v>266</v>
      </c>
      <c r="C3" s="1" t="s">
        <v>51</v>
      </c>
      <c r="D3" s="1" t="s">
        <v>50</v>
      </c>
      <c r="E3" s="1" t="s">
        <v>49</v>
      </c>
      <c r="F3" s="1" t="s">
        <v>44</v>
      </c>
      <c r="G3" s="1" t="s">
        <v>48</v>
      </c>
      <c r="H3" s="1" t="s">
        <v>123</v>
      </c>
      <c r="I3" s="1" t="s">
        <v>122</v>
      </c>
      <c r="J3" s="1" t="s">
        <v>29</v>
      </c>
      <c r="K3" s="1">
        <v>6</v>
      </c>
      <c r="L3" s="1">
        <v>6</v>
      </c>
      <c r="M3" s="1">
        <v>6</v>
      </c>
      <c r="N3" s="1">
        <v>6</v>
      </c>
      <c r="O3" s="1">
        <v>6</v>
      </c>
      <c r="P3" s="1">
        <v>6</v>
      </c>
      <c r="Q3" s="1">
        <v>6</v>
      </c>
      <c r="R3" s="1">
        <v>6</v>
      </c>
      <c r="S3" s="1">
        <v>6</v>
      </c>
      <c r="T3" s="1">
        <v>6</v>
      </c>
      <c r="U3" s="1">
        <v>6</v>
      </c>
      <c r="V3" s="1" t="s">
        <v>45</v>
      </c>
    </row>
    <row r="4" spans="1:22">
      <c r="A4" s="1" t="s">
        <v>101</v>
      </c>
      <c r="B4" s="1" t="s">
        <v>266</v>
      </c>
      <c r="C4" s="1" t="s">
        <v>51</v>
      </c>
      <c r="D4" s="1" t="s">
        <v>50</v>
      </c>
      <c r="E4" s="1" t="s">
        <v>49</v>
      </c>
      <c r="F4" s="1" t="s">
        <v>44</v>
      </c>
      <c r="G4" s="1" t="s">
        <v>48</v>
      </c>
      <c r="H4" s="1" t="s">
        <v>123</v>
      </c>
      <c r="I4" s="1" t="s">
        <v>122</v>
      </c>
      <c r="J4" s="1" t="s">
        <v>29</v>
      </c>
      <c r="K4" s="1">
        <v>6</v>
      </c>
      <c r="L4" s="1">
        <v>6</v>
      </c>
      <c r="M4" s="1">
        <v>6</v>
      </c>
      <c r="N4" s="1">
        <v>6</v>
      </c>
      <c r="O4" s="1">
        <v>6</v>
      </c>
      <c r="P4" s="1">
        <v>6</v>
      </c>
      <c r="Q4" s="1">
        <v>6</v>
      </c>
      <c r="R4" s="1">
        <v>6</v>
      </c>
      <c r="S4" s="1">
        <v>6</v>
      </c>
      <c r="T4" s="1">
        <v>6</v>
      </c>
      <c r="U4" s="1">
        <v>6</v>
      </c>
      <c r="V4" s="1" t="s">
        <v>279</v>
      </c>
    </row>
    <row r="5" spans="1:22">
      <c r="A5" s="1" t="s">
        <v>98</v>
      </c>
      <c r="B5" s="1" t="s">
        <v>266</v>
      </c>
      <c r="C5" s="1" t="s">
        <v>51</v>
      </c>
      <c r="D5" s="1" t="s">
        <v>50</v>
      </c>
      <c r="E5" s="1" t="s">
        <v>49</v>
      </c>
      <c r="F5" s="1" t="s">
        <v>44</v>
      </c>
      <c r="G5" s="1" t="s">
        <v>48</v>
      </c>
      <c r="H5" s="1" t="s">
        <v>123</v>
      </c>
      <c r="I5" s="1" t="s">
        <v>122</v>
      </c>
      <c r="J5" s="1" t="s">
        <v>29</v>
      </c>
      <c r="K5" s="1">
        <v>6</v>
      </c>
      <c r="L5" s="1">
        <v>6</v>
      </c>
      <c r="M5" s="1">
        <v>6</v>
      </c>
      <c r="N5" s="1">
        <v>6</v>
      </c>
      <c r="O5" s="1">
        <v>6</v>
      </c>
      <c r="P5" s="1">
        <v>6</v>
      </c>
      <c r="Q5" s="1">
        <v>6</v>
      </c>
      <c r="R5" s="1">
        <v>6</v>
      </c>
      <c r="S5" s="1">
        <v>6</v>
      </c>
      <c r="T5" s="1">
        <v>6</v>
      </c>
      <c r="U5" s="1">
        <v>6</v>
      </c>
      <c r="V5" s="1" t="s">
        <v>278</v>
      </c>
    </row>
    <row r="6" spans="1:22">
      <c r="A6" s="1" t="s">
        <v>94</v>
      </c>
      <c r="B6" s="1" t="s">
        <v>266</v>
      </c>
      <c r="C6" s="1" t="s">
        <v>51</v>
      </c>
      <c r="D6" s="1" t="s">
        <v>50</v>
      </c>
      <c r="E6" s="1" t="s">
        <v>49</v>
      </c>
      <c r="F6" s="1" t="s">
        <v>44</v>
      </c>
      <c r="G6" s="1" t="s">
        <v>48</v>
      </c>
      <c r="H6" s="1" t="s">
        <v>123</v>
      </c>
      <c r="I6" s="1" t="s">
        <v>122</v>
      </c>
      <c r="J6" s="1" t="s">
        <v>29</v>
      </c>
      <c r="K6" s="1">
        <v>3</v>
      </c>
      <c r="L6" s="1">
        <v>3</v>
      </c>
      <c r="M6" s="1">
        <v>2</v>
      </c>
      <c r="N6" s="1">
        <v>5</v>
      </c>
      <c r="O6" s="1">
        <v>5</v>
      </c>
      <c r="P6" s="1">
        <v>3</v>
      </c>
      <c r="Q6" s="1">
        <v>5</v>
      </c>
      <c r="R6" s="1">
        <v>5</v>
      </c>
      <c r="S6" s="1">
        <v>5</v>
      </c>
      <c r="T6" s="1">
        <v>5</v>
      </c>
      <c r="U6" s="1">
        <v>5</v>
      </c>
      <c r="V6" s="1" t="s">
        <v>277</v>
      </c>
    </row>
    <row r="7" spans="1:22">
      <c r="A7" s="1" t="s">
        <v>90</v>
      </c>
      <c r="B7" s="1" t="s">
        <v>266</v>
      </c>
      <c r="C7" s="1" t="s">
        <v>51</v>
      </c>
      <c r="D7" s="1" t="s">
        <v>50</v>
      </c>
      <c r="E7" s="1" t="s">
        <v>49</v>
      </c>
      <c r="F7" s="1" t="s">
        <v>44</v>
      </c>
      <c r="G7" s="1" t="s">
        <v>48</v>
      </c>
      <c r="H7" s="1" t="s">
        <v>123</v>
      </c>
      <c r="I7" s="1" t="s">
        <v>122</v>
      </c>
      <c r="J7" s="1" t="s">
        <v>29</v>
      </c>
      <c r="K7" s="1">
        <v>6</v>
      </c>
      <c r="L7" s="1">
        <v>6</v>
      </c>
      <c r="M7" s="1">
        <v>6</v>
      </c>
      <c r="N7" s="1">
        <v>6</v>
      </c>
      <c r="O7" s="1">
        <v>6</v>
      </c>
      <c r="P7" s="1">
        <v>6</v>
      </c>
      <c r="Q7" s="1">
        <v>6</v>
      </c>
      <c r="R7" s="1">
        <v>6</v>
      </c>
      <c r="S7" s="1">
        <v>6</v>
      </c>
      <c r="T7" s="1">
        <v>6</v>
      </c>
      <c r="U7" s="1">
        <v>6</v>
      </c>
      <c r="V7" s="1" t="s">
        <v>276</v>
      </c>
    </row>
    <row r="8" spans="1:22">
      <c r="A8" s="1" t="s">
        <v>87</v>
      </c>
      <c r="B8" s="1" t="s">
        <v>266</v>
      </c>
      <c r="C8" s="1" t="s">
        <v>51</v>
      </c>
      <c r="D8" s="1" t="s">
        <v>50</v>
      </c>
      <c r="E8" s="1" t="s">
        <v>49</v>
      </c>
      <c r="F8" s="1" t="s">
        <v>44</v>
      </c>
      <c r="G8" s="1" t="s">
        <v>48</v>
      </c>
      <c r="H8" s="1" t="s">
        <v>123</v>
      </c>
      <c r="I8" s="1" t="s">
        <v>122</v>
      </c>
      <c r="J8" s="1" t="s">
        <v>29</v>
      </c>
      <c r="K8" s="1">
        <v>6</v>
      </c>
      <c r="L8" s="1">
        <v>5</v>
      </c>
      <c r="M8" s="1">
        <v>5</v>
      </c>
      <c r="N8" s="1">
        <v>6</v>
      </c>
      <c r="O8" s="1">
        <v>6</v>
      </c>
      <c r="P8" s="1">
        <v>6</v>
      </c>
      <c r="Q8" s="1">
        <v>6</v>
      </c>
      <c r="R8" s="1">
        <v>6</v>
      </c>
      <c r="S8" s="1">
        <v>5</v>
      </c>
      <c r="T8" s="1">
        <v>5</v>
      </c>
      <c r="U8" s="1">
        <v>6</v>
      </c>
      <c r="V8" s="1" t="s">
        <v>45</v>
      </c>
    </row>
    <row r="9" spans="1:22">
      <c r="A9" s="1" t="s">
        <v>83</v>
      </c>
      <c r="B9" s="1" t="s">
        <v>266</v>
      </c>
      <c r="C9" s="1" t="s">
        <v>51</v>
      </c>
      <c r="D9" s="1" t="s">
        <v>50</v>
      </c>
      <c r="E9" s="1" t="s">
        <v>49</v>
      </c>
      <c r="F9" s="1" t="s">
        <v>44</v>
      </c>
      <c r="G9" s="1" t="s">
        <v>48</v>
      </c>
      <c r="H9" s="1" t="s">
        <v>123</v>
      </c>
      <c r="I9" s="1" t="s">
        <v>122</v>
      </c>
      <c r="J9" s="1" t="s">
        <v>29</v>
      </c>
      <c r="K9" s="1">
        <v>5</v>
      </c>
      <c r="L9" s="1">
        <v>5</v>
      </c>
      <c r="M9" s="1">
        <v>5</v>
      </c>
      <c r="N9" s="1">
        <v>5</v>
      </c>
      <c r="O9" s="1">
        <v>5</v>
      </c>
      <c r="P9" s="1">
        <v>5</v>
      </c>
      <c r="Q9" s="1">
        <v>5</v>
      </c>
      <c r="R9" s="1">
        <v>5</v>
      </c>
      <c r="S9" s="1">
        <v>5</v>
      </c>
      <c r="T9" s="1">
        <v>5</v>
      </c>
      <c r="U9" s="1">
        <v>5</v>
      </c>
      <c r="V9" s="1" t="s">
        <v>275</v>
      </c>
    </row>
    <row r="10" spans="1:22">
      <c r="A10" s="1" t="s">
        <v>79</v>
      </c>
      <c r="B10" s="1" t="s">
        <v>266</v>
      </c>
      <c r="C10" s="1" t="s">
        <v>51</v>
      </c>
      <c r="D10" s="1" t="s">
        <v>50</v>
      </c>
      <c r="E10" s="1" t="s">
        <v>49</v>
      </c>
      <c r="F10" s="1" t="s">
        <v>44</v>
      </c>
      <c r="G10" s="1" t="s">
        <v>48</v>
      </c>
      <c r="H10" s="1" t="s">
        <v>123</v>
      </c>
      <c r="I10" s="1" t="s">
        <v>122</v>
      </c>
      <c r="J10" s="1" t="s">
        <v>29</v>
      </c>
      <c r="K10" s="1">
        <v>6</v>
      </c>
      <c r="L10" s="1">
        <v>6</v>
      </c>
      <c r="M10" s="1">
        <v>6</v>
      </c>
      <c r="N10" s="1">
        <v>6</v>
      </c>
      <c r="O10" s="1">
        <v>6</v>
      </c>
      <c r="P10" s="1">
        <v>6</v>
      </c>
      <c r="Q10" s="1">
        <v>6</v>
      </c>
      <c r="R10" s="1">
        <v>6</v>
      </c>
      <c r="S10" s="1">
        <v>6</v>
      </c>
      <c r="T10" s="1">
        <v>6</v>
      </c>
      <c r="U10" s="1">
        <v>6</v>
      </c>
      <c r="V10" s="1" t="s">
        <v>45</v>
      </c>
    </row>
    <row r="11" spans="1:22">
      <c r="A11" s="1" t="s">
        <v>78</v>
      </c>
      <c r="B11" s="1" t="s">
        <v>266</v>
      </c>
      <c r="C11" s="1" t="s">
        <v>51</v>
      </c>
      <c r="D11" s="1" t="s">
        <v>50</v>
      </c>
      <c r="E11" s="1" t="s">
        <v>49</v>
      </c>
      <c r="F11" s="1" t="s">
        <v>44</v>
      </c>
      <c r="G11" s="1" t="s">
        <v>48</v>
      </c>
      <c r="H11" s="1" t="s">
        <v>123</v>
      </c>
      <c r="I11" s="1" t="s">
        <v>122</v>
      </c>
      <c r="J11" s="1" t="s">
        <v>29</v>
      </c>
      <c r="K11" s="1">
        <v>6</v>
      </c>
      <c r="L11" s="1">
        <v>6</v>
      </c>
      <c r="M11" s="1">
        <v>6</v>
      </c>
      <c r="N11" s="1">
        <v>6</v>
      </c>
      <c r="O11" s="1">
        <v>6</v>
      </c>
      <c r="P11" s="1">
        <v>6</v>
      </c>
      <c r="Q11" s="1">
        <v>6</v>
      </c>
      <c r="R11" s="1">
        <v>6</v>
      </c>
      <c r="S11" s="1">
        <v>6</v>
      </c>
      <c r="T11" s="1">
        <v>6</v>
      </c>
      <c r="U11" s="1">
        <v>6</v>
      </c>
      <c r="V11" s="1" t="s">
        <v>274</v>
      </c>
    </row>
    <row r="12" spans="1:22">
      <c r="A12" s="1" t="s">
        <v>77</v>
      </c>
      <c r="B12" s="1" t="s">
        <v>266</v>
      </c>
      <c r="C12" s="1" t="s">
        <v>51</v>
      </c>
      <c r="D12" s="1" t="s">
        <v>50</v>
      </c>
      <c r="E12" s="1" t="s">
        <v>49</v>
      </c>
      <c r="F12" s="1" t="s">
        <v>44</v>
      </c>
      <c r="G12" s="1" t="s">
        <v>48</v>
      </c>
      <c r="H12" s="1" t="s">
        <v>123</v>
      </c>
      <c r="I12" s="1" t="s">
        <v>122</v>
      </c>
      <c r="J12" s="1" t="s">
        <v>29</v>
      </c>
      <c r="K12" s="1">
        <v>5</v>
      </c>
      <c r="L12" s="1">
        <v>4</v>
      </c>
      <c r="M12" s="1">
        <v>4</v>
      </c>
      <c r="N12" s="1">
        <v>6</v>
      </c>
      <c r="O12" s="1">
        <v>5</v>
      </c>
      <c r="P12" s="1">
        <v>5</v>
      </c>
      <c r="Q12" s="1">
        <v>6</v>
      </c>
      <c r="R12" s="1">
        <v>5</v>
      </c>
      <c r="S12" s="1">
        <v>5</v>
      </c>
      <c r="T12" s="1">
        <v>5</v>
      </c>
      <c r="U12" s="1">
        <v>5</v>
      </c>
      <c r="V12" s="1" t="s">
        <v>45</v>
      </c>
    </row>
    <row r="13" spans="1:22">
      <c r="A13" s="1" t="s">
        <v>73</v>
      </c>
      <c r="B13" s="1" t="s">
        <v>266</v>
      </c>
      <c r="C13" s="1" t="s">
        <v>51</v>
      </c>
      <c r="D13" s="1" t="s">
        <v>50</v>
      </c>
      <c r="E13" s="1" t="s">
        <v>49</v>
      </c>
      <c r="F13" s="1" t="s">
        <v>44</v>
      </c>
      <c r="G13" s="1" t="s">
        <v>48</v>
      </c>
      <c r="H13" s="1" t="s">
        <v>123</v>
      </c>
      <c r="I13" s="1" t="s">
        <v>122</v>
      </c>
      <c r="J13" s="1" t="s">
        <v>29</v>
      </c>
      <c r="K13" s="1">
        <v>6</v>
      </c>
      <c r="L13" s="1">
        <v>6</v>
      </c>
      <c r="M13" s="1">
        <v>6</v>
      </c>
      <c r="N13" s="1">
        <v>6</v>
      </c>
      <c r="O13" s="1">
        <v>6</v>
      </c>
      <c r="P13" s="1">
        <v>6</v>
      </c>
      <c r="Q13" s="1">
        <v>6</v>
      </c>
      <c r="R13" s="1">
        <v>6</v>
      </c>
      <c r="S13" s="1">
        <v>6</v>
      </c>
      <c r="T13" s="1">
        <v>6</v>
      </c>
      <c r="U13" s="1">
        <v>6</v>
      </c>
      <c r="V13" s="1" t="s">
        <v>273</v>
      </c>
    </row>
    <row r="14" spans="1:22">
      <c r="A14" s="1" t="s">
        <v>69</v>
      </c>
      <c r="B14" s="1" t="s">
        <v>266</v>
      </c>
      <c r="C14" s="1" t="s">
        <v>51</v>
      </c>
      <c r="D14" s="1" t="s">
        <v>50</v>
      </c>
      <c r="E14" s="1" t="s">
        <v>49</v>
      </c>
      <c r="F14" s="1" t="s">
        <v>44</v>
      </c>
      <c r="G14" s="1" t="s">
        <v>48</v>
      </c>
      <c r="H14" s="1" t="s">
        <v>123</v>
      </c>
      <c r="I14" s="1" t="s">
        <v>122</v>
      </c>
      <c r="J14" s="1" t="s">
        <v>29</v>
      </c>
      <c r="K14" s="1">
        <v>6</v>
      </c>
      <c r="L14" s="1">
        <v>6</v>
      </c>
      <c r="M14" s="1">
        <v>6</v>
      </c>
      <c r="N14" s="1">
        <v>6</v>
      </c>
      <c r="O14" s="1">
        <v>6</v>
      </c>
      <c r="P14" s="1">
        <v>6</v>
      </c>
      <c r="Q14" s="1">
        <v>6</v>
      </c>
      <c r="R14" s="1">
        <v>6</v>
      </c>
      <c r="S14" s="1">
        <v>6</v>
      </c>
      <c r="T14" s="1">
        <v>6</v>
      </c>
      <c r="U14" s="1">
        <v>6</v>
      </c>
      <c r="V14" s="1" t="s">
        <v>272</v>
      </c>
    </row>
    <row r="15" spans="1:22">
      <c r="A15" s="1" t="s">
        <v>65</v>
      </c>
      <c r="B15" s="1" t="s">
        <v>266</v>
      </c>
      <c r="C15" s="1" t="s">
        <v>51</v>
      </c>
      <c r="D15" s="1" t="s">
        <v>50</v>
      </c>
      <c r="E15" s="1" t="s">
        <v>49</v>
      </c>
      <c r="F15" s="1" t="s">
        <v>44</v>
      </c>
      <c r="G15" s="1" t="s">
        <v>48</v>
      </c>
      <c r="H15" s="1" t="s">
        <v>123</v>
      </c>
      <c r="I15" s="1" t="s">
        <v>122</v>
      </c>
      <c r="J15" s="1" t="s">
        <v>29</v>
      </c>
      <c r="K15" s="1">
        <v>6</v>
      </c>
      <c r="L15" s="1">
        <v>5</v>
      </c>
      <c r="M15" s="1">
        <v>5</v>
      </c>
      <c r="N15" s="1">
        <v>6</v>
      </c>
      <c r="O15" s="1">
        <v>5</v>
      </c>
      <c r="P15" s="1">
        <v>6</v>
      </c>
      <c r="Q15" s="1">
        <v>5</v>
      </c>
      <c r="R15" s="1">
        <v>5</v>
      </c>
      <c r="S15" s="1">
        <v>6</v>
      </c>
      <c r="T15" s="1">
        <v>6</v>
      </c>
      <c r="U15" s="1">
        <v>6</v>
      </c>
      <c r="V15" s="1" t="s">
        <v>45</v>
      </c>
    </row>
    <row r="16" spans="1:22">
      <c r="A16" s="1" t="s">
        <v>61</v>
      </c>
      <c r="B16" s="1" t="s">
        <v>266</v>
      </c>
      <c r="C16" s="1" t="s">
        <v>51</v>
      </c>
      <c r="D16" s="1" t="s">
        <v>50</v>
      </c>
      <c r="E16" s="1" t="s">
        <v>49</v>
      </c>
      <c r="F16" s="1" t="s">
        <v>44</v>
      </c>
      <c r="G16" s="1" t="s">
        <v>48</v>
      </c>
      <c r="H16" s="1" t="s">
        <v>123</v>
      </c>
      <c r="I16" s="1" t="s">
        <v>122</v>
      </c>
      <c r="J16" s="1" t="s">
        <v>29</v>
      </c>
      <c r="K16" s="1">
        <v>6</v>
      </c>
      <c r="L16" s="1">
        <v>6</v>
      </c>
      <c r="M16" s="1">
        <v>6</v>
      </c>
      <c r="N16" s="1">
        <v>6</v>
      </c>
      <c r="O16" s="1">
        <v>6</v>
      </c>
      <c r="P16" s="1">
        <v>6</v>
      </c>
      <c r="Q16" s="1">
        <v>6</v>
      </c>
      <c r="R16" s="1">
        <v>6</v>
      </c>
      <c r="S16" s="1">
        <v>6</v>
      </c>
      <c r="T16" s="1">
        <v>6</v>
      </c>
      <c r="U16" s="1">
        <v>6</v>
      </c>
      <c r="V16" s="1" t="s">
        <v>271</v>
      </c>
    </row>
    <row r="17" spans="1:22">
      <c r="A17" s="1" t="s">
        <v>57</v>
      </c>
      <c r="B17" s="1" t="s">
        <v>266</v>
      </c>
      <c r="C17" s="1" t="s">
        <v>51</v>
      </c>
      <c r="D17" s="1" t="s">
        <v>50</v>
      </c>
      <c r="E17" s="1" t="s">
        <v>49</v>
      </c>
      <c r="F17" s="1" t="s">
        <v>44</v>
      </c>
      <c r="G17" s="1" t="s">
        <v>48</v>
      </c>
      <c r="H17" s="1" t="s">
        <v>123</v>
      </c>
      <c r="I17" s="1" t="s">
        <v>122</v>
      </c>
      <c r="J17" s="1" t="s">
        <v>29</v>
      </c>
      <c r="K17" s="1">
        <v>6</v>
      </c>
      <c r="L17" s="1">
        <v>6</v>
      </c>
      <c r="M17" s="1">
        <v>6</v>
      </c>
      <c r="N17" s="1">
        <v>6</v>
      </c>
      <c r="O17" s="1">
        <v>6</v>
      </c>
      <c r="P17" s="1">
        <v>6</v>
      </c>
      <c r="Q17" s="1">
        <v>6</v>
      </c>
      <c r="R17" s="1">
        <v>6</v>
      </c>
      <c r="S17" s="1">
        <v>6</v>
      </c>
      <c r="T17" s="1">
        <v>6</v>
      </c>
      <c r="U17" s="1">
        <v>6</v>
      </c>
      <c r="V17" s="1" t="s">
        <v>45</v>
      </c>
    </row>
    <row r="18" spans="1:22">
      <c r="A18" s="1" t="s">
        <v>53</v>
      </c>
      <c r="B18" s="1" t="s">
        <v>266</v>
      </c>
      <c r="C18" s="1" t="s">
        <v>51</v>
      </c>
      <c r="D18" s="1" t="s">
        <v>50</v>
      </c>
      <c r="E18" s="1" t="s">
        <v>49</v>
      </c>
      <c r="F18" s="1" t="s">
        <v>44</v>
      </c>
      <c r="G18" s="1" t="s">
        <v>48</v>
      </c>
      <c r="H18" s="1" t="s">
        <v>123</v>
      </c>
      <c r="I18" s="1" t="s">
        <v>122</v>
      </c>
      <c r="J18" s="1" t="s">
        <v>29</v>
      </c>
      <c r="K18" s="1">
        <v>6</v>
      </c>
      <c r="L18" s="1">
        <v>6</v>
      </c>
      <c r="M18" s="1">
        <v>6</v>
      </c>
      <c r="N18" s="1">
        <v>6</v>
      </c>
      <c r="O18" s="1">
        <v>6</v>
      </c>
      <c r="P18" s="1">
        <v>6</v>
      </c>
      <c r="Q18" s="1">
        <v>6</v>
      </c>
      <c r="R18" s="1">
        <v>6</v>
      </c>
      <c r="S18" s="1">
        <v>6</v>
      </c>
      <c r="T18" s="1">
        <v>6</v>
      </c>
      <c r="U18" s="1">
        <v>6</v>
      </c>
      <c r="V18" s="1" t="s">
        <v>45</v>
      </c>
    </row>
    <row r="19" spans="1:22">
      <c r="A19" s="1" t="s">
        <v>144</v>
      </c>
      <c r="B19" s="1" t="s">
        <v>266</v>
      </c>
      <c r="C19" s="1" t="s">
        <v>51</v>
      </c>
      <c r="D19" s="1" t="s">
        <v>50</v>
      </c>
      <c r="E19" s="1" t="s">
        <v>49</v>
      </c>
      <c r="F19" s="1" t="s">
        <v>44</v>
      </c>
      <c r="G19" s="1" t="s">
        <v>48</v>
      </c>
      <c r="H19" s="1" t="s">
        <v>123</v>
      </c>
      <c r="I19" s="1" t="s">
        <v>122</v>
      </c>
      <c r="J19" s="1" t="s">
        <v>29</v>
      </c>
      <c r="K19" s="1">
        <v>6</v>
      </c>
      <c r="L19" s="1">
        <v>5</v>
      </c>
      <c r="M19" s="1">
        <v>5</v>
      </c>
      <c r="N19" s="1">
        <v>6</v>
      </c>
      <c r="O19" s="1">
        <v>6</v>
      </c>
      <c r="P19" s="1">
        <v>6</v>
      </c>
      <c r="Q19" s="1">
        <v>6</v>
      </c>
      <c r="R19" s="1">
        <v>6</v>
      </c>
      <c r="S19" s="1">
        <v>5</v>
      </c>
      <c r="T19" s="1">
        <v>4</v>
      </c>
      <c r="U19" s="1">
        <v>5</v>
      </c>
      <c r="V19" s="1" t="s">
        <v>45</v>
      </c>
    </row>
    <row r="20" spans="1:22">
      <c r="A20" s="1" t="s">
        <v>142</v>
      </c>
      <c r="B20" s="1" t="s">
        <v>266</v>
      </c>
      <c r="C20" s="1" t="s">
        <v>51</v>
      </c>
      <c r="D20" s="1" t="s">
        <v>50</v>
      </c>
      <c r="E20" s="1" t="s">
        <v>49</v>
      </c>
      <c r="F20" s="1" t="s">
        <v>44</v>
      </c>
      <c r="G20" s="1" t="s">
        <v>48</v>
      </c>
      <c r="H20" s="1" t="s">
        <v>123</v>
      </c>
      <c r="I20" s="1" t="s">
        <v>122</v>
      </c>
      <c r="J20" s="1" t="s">
        <v>29</v>
      </c>
      <c r="K20" s="1">
        <v>5</v>
      </c>
      <c r="L20" s="1">
        <v>5</v>
      </c>
      <c r="M20" s="1">
        <v>5</v>
      </c>
      <c r="N20" s="1">
        <v>5</v>
      </c>
      <c r="O20" s="1">
        <v>5</v>
      </c>
      <c r="P20" s="1">
        <v>5</v>
      </c>
      <c r="Q20" s="1">
        <v>5</v>
      </c>
      <c r="R20" s="1">
        <v>5</v>
      </c>
      <c r="S20" s="1">
        <v>5</v>
      </c>
      <c r="T20" s="1">
        <v>5</v>
      </c>
      <c r="U20" s="1">
        <v>5</v>
      </c>
      <c r="V20" s="1" t="s">
        <v>270</v>
      </c>
    </row>
    <row r="21" spans="1:22">
      <c r="A21" s="1" t="s">
        <v>140</v>
      </c>
      <c r="B21" s="1" t="s">
        <v>266</v>
      </c>
      <c r="C21" s="1" t="s">
        <v>51</v>
      </c>
      <c r="D21" s="1" t="s">
        <v>50</v>
      </c>
      <c r="E21" s="1" t="s">
        <v>49</v>
      </c>
      <c r="F21" s="1" t="s">
        <v>44</v>
      </c>
      <c r="G21" s="1" t="s">
        <v>48</v>
      </c>
      <c r="H21" s="1" t="s">
        <v>123</v>
      </c>
      <c r="I21" s="1" t="s">
        <v>122</v>
      </c>
      <c r="J21" s="1" t="s">
        <v>29</v>
      </c>
      <c r="K21" s="1">
        <v>6</v>
      </c>
      <c r="L21" s="1">
        <v>5</v>
      </c>
      <c r="M21" s="1">
        <v>5</v>
      </c>
      <c r="N21" s="1">
        <v>5</v>
      </c>
      <c r="O21" s="1">
        <v>6</v>
      </c>
      <c r="P21" s="1">
        <v>6</v>
      </c>
      <c r="Q21" s="1">
        <v>5</v>
      </c>
      <c r="R21" s="1">
        <v>6</v>
      </c>
      <c r="S21" s="1">
        <v>6</v>
      </c>
      <c r="T21" s="1">
        <v>6</v>
      </c>
      <c r="U21" s="1">
        <v>6</v>
      </c>
      <c r="V21" s="1" t="s">
        <v>45</v>
      </c>
    </row>
    <row r="22" spans="1:22">
      <c r="A22" s="1" t="s">
        <v>138</v>
      </c>
      <c r="B22" s="1" t="s">
        <v>266</v>
      </c>
      <c r="C22" s="1" t="s">
        <v>51</v>
      </c>
      <c r="D22" s="1" t="s">
        <v>50</v>
      </c>
      <c r="E22" s="1" t="s">
        <v>49</v>
      </c>
      <c r="F22" s="1" t="s">
        <v>44</v>
      </c>
      <c r="G22" s="1" t="s">
        <v>48</v>
      </c>
      <c r="H22" s="1" t="s">
        <v>123</v>
      </c>
      <c r="I22" s="1" t="s">
        <v>122</v>
      </c>
      <c r="J22" s="1" t="s">
        <v>29</v>
      </c>
      <c r="K22" s="1">
        <v>6</v>
      </c>
      <c r="L22" s="1">
        <v>6</v>
      </c>
      <c r="M22" s="1">
        <v>6</v>
      </c>
      <c r="N22" s="1">
        <v>6</v>
      </c>
      <c r="O22" s="1">
        <v>6</v>
      </c>
      <c r="P22" s="1">
        <v>6</v>
      </c>
      <c r="Q22" s="1">
        <v>6</v>
      </c>
      <c r="R22" s="1">
        <v>6</v>
      </c>
      <c r="S22" s="1">
        <v>6</v>
      </c>
      <c r="T22" s="1">
        <v>6</v>
      </c>
      <c r="U22" s="1">
        <v>6</v>
      </c>
      <c r="V22" s="1" t="s">
        <v>45</v>
      </c>
    </row>
    <row r="23" spans="1:22">
      <c r="A23" s="1" t="s">
        <v>136</v>
      </c>
      <c r="B23" s="1" t="s">
        <v>266</v>
      </c>
      <c r="C23" s="1" t="s">
        <v>51</v>
      </c>
      <c r="D23" s="1" t="s">
        <v>50</v>
      </c>
      <c r="E23" s="1" t="s">
        <v>49</v>
      </c>
      <c r="F23" s="1" t="s">
        <v>44</v>
      </c>
      <c r="G23" s="1" t="s">
        <v>48</v>
      </c>
      <c r="H23" s="1" t="s">
        <v>123</v>
      </c>
      <c r="I23" s="1" t="s">
        <v>122</v>
      </c>
      <c r="J23" s="1" t="s">
        <v>29</v>
      </c>
      <c r="K23" s="1">
        <v>6</v>
      </c>
      <c r="L23" s="1">
        <v>6</v>
      </c>
      <c r="M23" s="1">
        <v>6</v>
      </c>
      <c r="N23" s="1">
        <v>6</v>
      </c>
      <c r="O23" s="1">
        <v>6</v>
      </c>
      <c r="P23" s="1">
        <v>6</v>
      </c>
      <c r="Q23" s="1">
        <v>6</v>
      </c>
      <c r="R23" s="1">
        <v>6</v>
      </c>
      <c r="S23" s="1">
        <v>6</v>
      </c>
      <c r="T23" s="1">
        <v>6</v>
      </c>
      <c r="U23" s="1">
        <v>6</v>
      </c>
      <c r="V23" s="1" t="s">
        <v>269</v>
      </c>
    </row>
    <row r="24" spans="1:22">
      <c r="A24" s="1" t="s">
        <v>134</v>
      </c>
      <c r="B24" s="1" t="s">
        <v>266</v>
      </c>
      <c r="C24" s="1" t="s">
        <v>51</v>
      </c>
      <c r="D24" s="1" t="s">
        <v>50</v>
      </c>
      <c r="E24" s="1" t="s">
        <v>49</v>
      </c>
      <c r="F24" s="1" t="s">
        <v>44</v>
      </c>
      <c r="G24" s="1" t="s">
        <v>48</v>
      </c>
      <c r="H24" s="1" t="s">
        <v>123</v>
      </c>
      <c r="I24" s="1" t="s">
        <v>122</v>
      </c>
      <c r="J24" s="1" t="s">
        <v>29</v>
      </c>
      <c r="K24" s="1">
        <v>6</v>
      </c>
      <c r="L24" s="1">
        <v>6</v>
      </c>
      <c r="M24" s="1">
        <v>6</v>
      </c>
      <c r="N24" s="1">
        <v>6</v>
      </c>
      <c r="O24" s="1">
        <v>6</v>
      </c>
      <c r="P24" s="1">
        <v>6</v>
      </c>
      <c r="Q24" s="1">
        <v>6</v>
      </c>
      <c r="R24" s="1">
        <v>6</v>
      </c>
      <c r="S24" s="1">
        <v>6</v>
      </c>
      <c r="T24" s="1">
        <v>6</v>
      </c>
      <c r="U24" s="1">
        <v>6</v>
      </c>
      <c r="V24" s="1" t="s">
        <v>268</v>
      </c>
    </row>
    <row r="25" spans="1:22">
      <c r="A25" s="1" t="s">
        <v>133</v>
      </c>
      <c r="B25" s="1" t="s">
        <v>266</v>
      </c>
      <c r="C25" s="1" t="s">
        <v>51</v>
      </c>
      <c r="D25" s="1" t="s">
        <v>50</v>
      </c>
      <c r="E25" s="1" t="s">
        <v>49</v>
      </c>
      <c r="F25" s="1" t="s">
        <v>44</v>
      </c>
      <c r="G25" s="1" t="s">
        <v>48</v>
      </c>
      <c r="H25" s="1" t="s">
        <v>123</v>
      </c>
      <c r="I25" s="1" t="s">
        <v>122</v>
      </c>
      <c r="J25" s="1" t="s">
        <v>29</v>
      </c>
      <c r="K25" s="1">
        <v>6</v>
      </c>
      <c r="L25" s="1">
        <v>6</v>
      </c>
      <c r="M25" s="1">
        <v>6</v>
      </c>
      <c r="N25" s="1">
        <v>6</v>
      </c>
      <c r="O25" s="1">
        <v>6</v>
      </c>
      <c r="P25" s="1">
        <v>6</v>
      </c>
      <c r="Q25" s="1">
        <v>6</v>
      </c>
      <c r="R25" s="1">
        <v>6</v>
      </c>
      <c r="S25" s="1">
        <v>6</v>
      </c>
      <c r="T25" s="1">
        <v>6</v>
      </c>
      <c r="U25" s="1">
        <v>6</v>
      </c>
      <c r="V25" s="1" t="s">
        <v>267</v>
      </c>
    </row>
    <row r="26" spans="1:22">
      <c r="A26" s="1" t="s">
        <v>131</v>
      </c>
      <c r="B26" s="1" t="s">
        <v>266</v>
      </c>
      <c r="C26" s="1" t="s">
        <v>51</v>
      </c>
      <c r="D26" s="1" t="s">
        <v>50</v>
      </c>
      <c r="E26" s="1" t="s">
        <v>49</v>
      </c>
      <c r="F26" s="1" t="s">
        <v>44</v>
      </c>
      <c r="G26" s="1" t="s">
        <v>48</v>
      </c>
      <c r="H26" s="1" t="s">
        <v>123</v>
      </c>
      <c r="I26" s="1" t="s">
        <v>122</v>
      </c>
      <c r="J26" s="1" t="s">
        <v>29</v>
      </c>
      <c r="K26" s="1">
        <v>6</v>
      </c>
      <c r="L26" s="1">
        <v>6</v>
      </c>
      <c r="M26" s="1">
        <v>6</v>
      </c>
      <c r="N26" s="1">
        <v>6</v>
      </c>
      <c r="O26" s="1">
        <v>6</v>
      </c>
      <c r="P26" s="1">
        <v>6</v>
      </c>
      <c r="Q26" s="1">
        <v>6</v>
      </c>
      <c r="R26" s="1">
        <v>6</v>
      </c>
      <c r="S26" s="1">
        <v>6</v>
      </c>
      <c r="T26" s="1">
        <v>6</v>
      </c>
      <c r="U26" s="1">
        <v>5</v>
      </c>
      <c r="V26" s="1" t="s">
        <v>45</v>
      </c>
    </row>
    <row r="27" spans="1:22">
      <c r="K27" s="1">
        <f t="shared" ref="K27:U27" si="0">AVERAGE(K2:K26)</f>
        <v>5.76</v>
      </c>
      <c r="L27" s="1">
        <f t="shared" si="0"/>
        <v>5.56</v>
      </c>
      <c r="M27" s="1">
        <f t="shared" si="0"/>
        <v>5.52</v>
      </c>
      <c r="N27" s="1">
        <f t="shared" si="0"/>
        <v>5.84</v>
      </c>
      <c r="O27" s="1">
        <f t="shared" si="0"/>
        <v>5.8</v>
      </c>
      <c r="P27" s="1">
        <f t="shared" si="0"/>
        <v>5.76</v>
      </c>
      <c r="Q27" s="1">
        <f t="shared" si="0"/>
        <v>5.8</v>
      </c>
      <c r="R27" s="1">
        <f t="shared" si="0"/>
        <v>5.8</v>
      </c>
      <c r="S27" s="1">
        <f t="shared" si="0"/>
        <v>5.76</v>
      </c>
      <c r="T27" s="1">
        <f t="shared" si="0"/>
        <v>5.72</v>
      </c>
      <c r="U27" s="1">
        <f t="shared" si="0"/>
        <v>5.76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42</vt:i4>
      </vt:variant>
    </vt:vector>
  </HeadingPairs>
  <TitlesOfParts>
    <vt:vector size="42" baseType="lpstr">
      <vt:lpstr>Jerz ACE Summary</vt:lpstr>
      <vt:lpstr>MBA 8150 0EXV-Jerz-20203</vt:lpstr>
      <vt:lpstr>MBA 8150 0EXO-Jerz-20201</vt:lpstr>
      <vt:lpstr>MBA 8150 0EXV-Jerz-20201</vt:lpstr>
      <vt:lpstr>MSCI 2800 0EXT-Jerz-20201</vt:lpstr>
      <vt:lpstr>MSCI 2800 0EXW-Jerz-20201</vt:lpstr>
      <vt:lpstr>MBA 8150 0EXO-Jerz-20198</vt:lpstr>
      <vt:lpstr>MSCI 2800 0EXW-Jerz-20198</vt:lpstr>
      <vt:lpstr>MBA 8150 0EXO-Jerz-20193</vt:lpstr>
      <vt:lpstr>MSCI 2800 0EXW-Jerz-20193</vt:lpstr>
      <vt:lpstr>MSCI 3000 0EXW-Jerz-20193</vt:lpstr>
      <vt:lpstr>MBA 8150 0EXW-Jerz-20191</vt:lpstr>
      <vt:lpstr>MSCI 2800 0EXW-Jerz-20191</vt:lpstr>
      <vt:lpstr>MSCI 3000 0EXW-Jerz-20191</vt:lpstr>
      <vt:lpstr>MSCI 3005 0EXW-Jerz-20191</vt:lpstr>
      <vt:lpstr>MBA 8150 0EXC-Jerz-20188</vt:lpstr>
      <vt:lpstr>MBA 8150 0EXV-Jerz-20188</vt:lpstr>
      <vt:lpstr>MBA 8150 0EXW-Jerz-20188</vt:lpstr>
      <vt:lpstr>MSCI 2800 0EXW-Jerz-20188</vt:lpstr>
      <vt:lpstr>MSCI 3005 0EXW-Jerz-20188</vt:lpstr>
      <vt:lpstr>MSCI 9100 0EXB-Jerz-20188</vt:lpstr>
      <vt:lpstr>MBA 8150 0EXQ-Jerz-20183</vt:lpstr>
      <vt:lpstr>MSCI 2800 0EXW-Jerz-20183</vt:lpstr>
      <vt:lpstr>MSCI 3000 0EXW-Jerz-20183</vt:lpstr>
      <vt:lpstr>MBA 8150 0EXW-Jerz-20181</vt:lpstr>
      <vt:lpstr>MSCI 3000 0EXT-Jerz-20181</vt:lpstr>
      <vt:lpstr>MSCI 3000 0EXW-Jerz-20181</vt:lpstr>
      <vt:lpstr>MSCI 3005 0EXW-Jerz-20181</vt:lpstr>
      <vt:lpstr>MBA 8150 0EXC-Jerz-20178</vt:lpstr>
      <vt:lpstr>MBA 8150 0EXW-Jerz-20178</vt:lpstr>
      <vt:lpstr>MSCI 3005 0EXW-Jerz-20178</vt:lpstr>
      <vt:lpstr>MSCI 6050 0EXF-Jerz-20178</vt:lpstr>
      <vt:lpstr>MBA 8150 0EXQ-Jerz-20173</vt:lpstr>
      <vt:lpstr>MSCI 3000 0EXW-Jerz-20173</vt:lpstr>
      <vt:lpstr>MSCI 9100 0EXB-Jerz-20173</vt:lpstr>
      <vt:lpstr>MBA 8150 0EXW-Jerz-20171</vt:lpstr>
      <vt:lpstr>MSCI 3000 0EXT-Jerz-20171</vt:lpstr>
      <vt:lpstr>MSCI 3005 0EXW-Jerz-20171</vt:lpstr>
      <vt:lpstr>MBA 8150 0EXC-Jerz-20168</vt:lpstr>
      <vt:lpstr>MBA 8150 0EXW-Jerz-20168</vt:lpstr>
      <vt:lpstr>MSCI 3005 0EXW-Jerz-20168</vt:lpstr>
      <vt:lpstr>MSCI 9230 0EXQ-Jerz-20168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Schrock, Nicole K</dc:creator>
  <cp:keywords/>
  <dc:description/>
  <cp:lastModifiedBy>Rick Jerz</cp:lastModifiedBy>
  <cp:revision/>
  <dcterms:created xsi:type="dcterms:W3CDTF">2021-01-26T14:51:08Z</dcterms:created>
  <dcterms:modified xsi:type="dcterms:W3CDTF">2021-02-12T22:35:01Z</dcterms:modified>
  <cp:category/>
  <cp:contentStatus/>
</cp:coreProperties>
</file>